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veskomorn/Documents Excel/"/>
    </mc:Choice>
  </mc:AlternateContent>
  <xr:revisionPtr revIDLastSave="0" documentId="8_{25F1A53C-280E-D843-9A49-3FA2A6AD6B93}" xr6:coauthVersionLast="47" xr6:coauthVersionMax="47" xr10:uidLastSave="{00000000-0000-0000-0000-000000000000}"/>
  <bookViews>
    <workbookView xWindow="220" yWindow="500" windowWidth="25360" windowHeight="15820" tabRatio="671" xr2:uid="{00000000-000D-0000-FFFF-FFFF00000000}"/>
  </bookViews>
  <sheets>
    <sheet name="Calculette" sheetId="16" r:id="rId1"/>
    <sheet name="Calculette Exemple" sheetId="14" r:id="rId2"/>
    <sheet name="Carte de score à imprimer" sheetId="13" r:id="rId3"/>
  </sheets>
  <definedNames>
    <definedName name="_BOULES">#REF!</definedName>
    <definedName name="_PARCOURS">#REF!</definedName>
    <definedName name="_xlnm.Print_Area" localSheetId="0">Calculette!$A$1:$AC$20</definedName>
    <definedName name="_xlnm.Print_Area" localSheetId="1">'Calculette Exemple'!$A$1:$AC$20</definedName>
    <definedName name="_xlnm.Print_Area" localSheetId="2">'Carte de score à imprimer'!$A$1:$AC$20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3" l="1"/>
  <c r="B7" i="13"/>
  <c r="A7" i="13"/>
  <c r="A2" i="14"/>
  <c r="A4" i="13"/>
  <c r="A4" i="14"/>
  <c r="B8" i="14"/>
  <c r="E8" i="14"/>
  <c r="E7" i="14"/>
  <c r="E8" i="13"/>
  <c r="E7" i="13"/>
  <c r="A8" i="13"/>
  <c r="B7" i="14"/>
  <c r="A8" i="14"/>
  <c r="A7" i="14"/>
  <c r="A13" i="14" s="1"/>
  <c r="E29" i="16"/>
  <c r="C29" i="16"/>
  <c r="E28" i="16"/>
  <c r="D28" i="16"/>
  <c r="C28" i="16"/>
  <c r="B28" i="16"/>
  <c r="G27" i="16"/>
  <c r="G26" i="16"/>
  <c r="AC25" i="16"/>
  <c r="G25" i="16"/>
  <c r="AB24" i="16"/>
  <c r="AA24" i="16"/>
  <c r="AC24" i="16" s="1"/>
  <c r="G24" i="16" s="1"/>
  <c r="AC23" i="16"/>
  <c r="G23" i="16"/>
  <c r="AB22" i="16"/>
  <c r="AA22" i="16"/>
  <c r="AC22" i="16" s="1"/>
  <c r="G22" i="16" s="1"/>
  <c r="A17" i="16"/>
  <c r="A16" i="16"/>
  <c r="A14" i="16"/>
  <c r="A13" i="16"/>
  <c r="A11" i="16"/>
  <c r="A10" i="16"/>
  <c r="AB8" i="16"/>
  <c r="AA8" i="16"/>
  <c r="AB7" i="16"/>
  <c r="AA7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AC3" i="16" s="1"/>
  <c r="Z2" i="16"/>
  <c r="Y2" i="16"/>
  <c r="X2" i="16"/>
  <c r="W2" i="16"/>
  <c r="V2" i="16"/>
  <c r="U2" i="16"/>
  <c r="T2" i="16"/>
  <c r="AB2" i="16" s="1"/>
  <c r="S2" i="16"/>
  <c r="R2" i="16"/>
  <c r="Q2" i="16"/>
  <c r="P2" i="16"/>
  <c r="O2" i="16"/>
  <c r="N2" i="16"/>
  <c r="M2" i="16"/>
  <c r="L2" i="16"/>
  <c r="K2" i="16"/>
  <c r="J2" i="16"/>
  <c r="I2" i="16"/>
  <c r="AA2" i="16" s="1"/>
  <c r="AC2" i="16" s="1"/>
  <c r="J1" i="16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E29" i="14"/>
  <c r="C29" i="14"/>
  <c r="E28" i="14"/>
  <c r="D28" i="14"/>
  <c r="C28" i="14"/>
  <c r="B28" i="14"/>
  <c r="G27" i="14"/>
  <c r="G26" i="14"/>
  <c r="AC25" i="14"/>
  <c r="G25" i="14" s="1"/>
  <c r="AB24" i="14"/>
  <c r="AA24" i="14"/>
  <c r="AC24" i="14" s="1"/>
  <c r="G24" i="14" s="1"/>
  <c r="AC23" i="14"/>
  <c r="G23" i="14"/>
  <c r="AB22" i="14"/>
  <c r="AA22" i="14"/>
  <c r="AC22" i="14" s="1"/>
  <c r="G22" i="14" s="1"/>
  <c r="A17" i="14"/>
  <c r="A16" i="14"/>
  <c r="A14" i="14"/>
  <c r="A11" i="14"/>
  <c r="AB8" i="14"/>
  <c r="AA8" i="14"/>
  <c r="AC8" i="14" s="1"/>
  <c r="AB7" i="14"/>
  <c r="AA7" i="14"/>
  <c r="AC7" i="14" s="1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J1" i="14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X1" i="14" s="1"/>
  <c r="Y1" i="14" s="1"/>
  <c r="Z1" i="14" s="1"/>
  <c r="C29" i="13"/>
  <c r="C28" i="13"/>
  <c r="AA22" i="13"/>
  <c r="AB22" i="13"/>
  <c r="AC22" i="13"/>
  <c r="G22" i="13"/>
  <c r="C30" i="13"/>
  <c r="E29" i="13"/>
  <c r="E28" i="13"/>
  <c r="E30" i="13"/>
  <c r="I3" i="13"/>
  <c r="J3" i="13"/>
  <c r="K3" i="13"/>
  <c r="L3" i="13"/>
  <c r="M3" i="13"/>
  <c r="N3" i="13"/>
  <c r="O3" i="13"/>
  <c r="P3" i="13"/>
  <c r="Q3" i="13"/>
  <c r="R3" i="13"/>
  <c r="J1" i="13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X1" i="13" s="1"/>
  <c r="Y1" i="13" s="1"/>
  <c r="Z1" i="13" s="1"/>
  <c r="S3" i="13"/>
  <c r="T3" i="13"/>
  <c r="U3" i="13"/>
  <c r="V3" i="13"/>
  <c r="W3" i="13"/>
  <c r="X3" i="13"/>
  <c r="Y3" i="13"/>
  <c r="Z3" i="13"/>
  <c r="A17" i="13"/>
  <c r="D28" i="13"/>
  <c r="B28" i="13"/>
  <c r="A16" i="13"/>
  <c r="AA24" i="13"/>
  <c r="AB24" i="13"/>
  <c r="AC24" i="13"/>
  <c r="G24" i="13"/>
  <c r="G27" i="13"/>
  <c r="G26" i="13"/>
  <c r="AC25" i="13"/>
  <c r="G25" i="13"/>
  <c r="AC23" i="13"/>
  <c r="G23" i="13"/>
  <c r="A14" i="13"/>
  <c r="A13" i="13"/>
  <c r="A11" i="13"/>
  <c r="A10" i="13"/>
  <c r="AA8" i="13"/>
  <c r="AB8" i="13"/>
  <c r="AA7" i="13"/>
  <c r="AB7" i="13"/>
  <c r="AC7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AB2" i="13" s="1"/>
  <c r="Y2" i="13"/>
  <c r="Z2" i="13"/>
  <c r="AA2" i="14" l="1"/>
  <c r="A10" i="14"/>
  <c r="AC8" i="16"/>
  <c r="AC7" i="16"/>
  <c r="E30" i="16"/>
  <c r="C30" i="16"/>
  <c r="C7" i="16" s="1"/>
  <c r="D7" i="16" s="1"/>
  <c r="C8" i="16"/>
  <c r="D8" i="16" s="1"/>
  <c r="AC8" i="13"/>
  <c r="AC3" i="14"/>
  <c r="AB2" i="14"/>
  <c r="AC2" i="14" s="1"/>
  <c r="AC3" i="13"/>
  <c r="C7" i="13"/>
  <c r="AA2" i="13"/>
  <c r="AC2" i="13" s="1"/>
  <c r="C8" i="13"/>
  <c r="E30" i="14"/>
  <c r="C8" i="14" s="1"/>
  <c r="C30" i="14"/>
  <c r="C7" i="14" s="1"/>
  <c r="D7" i="13" l="1"/>
  <c r="D8" i="13"/>
  <c r="Y4" i="13" s="1"/>
  <c r="Y5" i="13" s="1"/>
  <c r="S11" i="16"/>
  <c r="P11" i="16"/>
  <c r="M11" i="16"/>
  <c r="K10" i="16"/>
  <c r="K4" i="16"/>
  <c r="W10" i="16"/>
  <c r="W4" i="16"/>
  <c r="W5" i="16" s="1"/>
  <c r="W11" i="16" s="1"/>
  <c r="W14" i="16" s="1"/>
  <c r="V10" i="16"/>
  <c r="U10" i="16"/>
  <c r="R5" i="16"/>
  <c r="R11" i="16" s="1"/>
  <c r="Q4" i="16"/>
  <c r="Q5" i="16" s="1"/>
  <c r="Q11" i="16" s="1"/>
  <c r="Q14" i="16" s="1"/>
  <c r="M5" i="16"/>
  <c r="K5" i="16"/>
  <c r="K11" i="16" s="1"/>
  <c r="K14" i="16" s="1"/>
  <c r="J5" i="16"/>
  <c r="J11" i="16" s="1"/>
  <c r="J14" i="16" s="1"/>
  <c r="L4" i="16"/>
  <c r="L5" i="16" s="1"/>
  <c r="L11" i="16" s="1"/>
  <c r="L14" i="16" s="1"/>
  <c r="Z10" i="16"/>
  <c r="J10" i="16"/>
  <c r="Z4" i="16"/>
  <c r="J4" i="16"/>
  <c r="X10" i="16"/>
  <c r="U5" i="16"/>
  <c r="U11" i="16" s="1"/>
  <c r="X4" i="16"/>
  <c r="X5" i="16" s="1"/>
  <c r="X11" i="16" s="1"/>
  <c r="S5" i="16"/>
  <c r="O4" i="16"/>
  <c r="O5" i="16" s="1"/>
  <c r="O11" i="16" s="1"/>
  <c r="Y10" i="16"/>
  <c r="I10" i="16"/>
  <c r="Y4" i="16"/>
  <c r="I4" i="16"/>
  <c r="V4" i="16"/>
  <c r="V5" i="16" s="1"/>
  <c r="V11" i="16" s="1"/>
  <c r="V14" i="16" s="1"/>
  <c r="P4" i="16"/>
  <c r="N4" i="16"/>
  <c r="U4" i="16"/>
  <c r="N5" i="16"/>
  <c r="N11" i="16" s="1"/>
  <c r="L10" i="16"/>
  <c r="P10" i="16"/>
  <c r="N10" i="16"/>
  <c r="M4" i="16"/>
  <c r="T10" i="16"/>
  <c r="T4" i="16"/>
  <c r="T5" i="16" s="1"/>
  <c r="T11" i="16" s="1"/>
  <c r="T14" i="16" s="1"/>
  <c r="O10" i="16"/>
  <c r="M10" i="16"/>
  <c r="Y5" i="16"/>
  <c r="Y11" i="16" s="1"/>
  <c r="S10" i="16"/>
  <c r="P5" i="16"/>
  <c r="S4" i="16"/>
  <c r="Z5" i="16"/>
  <c r="Z11" i="16" s="1"/>
  <c r="R10" i="16"/>
  <c r="R4" i="16"/>
  <c r="Q10" i="16"/>
  <c r="D8" i="14"/>
  <c r="D7" i="14"/>
  <c r="W4" i="13"/>
  <c r="P4" i="13" l="1"/>
  <c r="P5" i="13" s="1"/>
  <c r="P14" i="13" s="1"/>
  <c r="T4" i="13"/>
  <c r="T5" i="13" s="1"/>
  <c r="T14" i="13" s="1"/>
  <c r="O4" i="13"/>
  <c r="O5" i="13" s="1"/>
  <c r="X4" i="13"/>
  <c r="X5" i="13" s="1"/>
  <c r="K4" i="13"/>
  <c r="K5" i="13" s="1"/>
  <c r="Z4" i="13"/>
  <c r="Z5" i="13" s="1"/>
  <c r="Z14" i="13" s="1"/>
  <c r="I4" i="13"/>
  <c r="I5" i="13" s="1"/>
  <c r="J4" i="13"/>
  <c r="J5" i="13" s="1"/>
  <c r="R4" i="13"/>
  <c r="R5" i="13" s="1"/>
  <c r="L4" i="13"/>
  <c r="L5" i="13" s="1"/>
  <c r="N4" i="13"/>
  <c r="N5" i="13" s="1"/>
  <c r="W5" i="13"/>
  <c r="Q4" i="13"/>
  <c r="Q5" i="13" s="1"/>
  <c r="M4" i="13"/>
  <c r="M5" i="13" s="1"/>
  <c r="U4" i="13"/>
  <c r="U5" i="13" s="1"/>
  <c r="U14" i="13" s="1"/>
  <c r="V4" i="13"/>
  <c r="V5" i="13" s="1"/>
  <c r="V14" i="13" s="1"/>
  <c r="S4" i="13"/>
  <c r="S5" i="13" s="1"/>
  <c r="Z14" i="16"/>
  <c r="Y14" i="16"/>
  <c r="X14" i="16"/>
  <c r="U14" i="16"/>
  <c r="S14" i="16"/>
  <c r="R14" i="16"/>
  <c r="P14" i="16"/>
  <c r="O14" i="16"/>
  <c r="N14" i="16"/>
  <c r="M14" i="16"/>
  <c r="M13" i="16"/>
  <c r="AC4" i="16"/>
  <c r="Y13" i="16"/>
  <c r="N13" i="16"/>
  <c r="U13" i="16"/>
  <c r="T13" i="16"/>
  <c r="O13" i="16"/>
  <c r="X13" i="16"/>
  <c r="V13" i="16"/>
  <c r="Q13" i="16"/>
  <c r="P13" i="16"/>
  <c r="L13" i="16"/>
  <c r="W13" i="16"/>
  <c r="R13" i="16"/>
  <c r="K13" i="16"/>
  <c r="J13" i="16"/>
  <c r="S13" i="16"/>
  <c r="I5" i="16"/>
  <c r="I11" i="16" s="1"/>
  <c r="I14" i="16" s="1"/>
  <c r="Z13" i="16"/>
  <c r="K14" i="13"/>
  <c r="R14" i="13"/>
  <c r="Y14" i="13"/>
  <c r="I14" i="13"/>
  <c r="L14" i="13"/>
  <c r="O14" i="13"/>
  <c r="N14" i="13"/>
  <c r="J14" i="13"/>
  <c r="S14" i="13"/>
  <c r="W14" i="13"/>
  <c r="Q14" i="13"/>
  <c r="M14" i="13"/>
  <c r="X14" i="13"/>
  <c r="K4" i="14"/>
  <c r="K5" i="14" s="1"/>
  <c r="K11" i="14" s="1"/>
  <c r="Z4" i="14"/>
  <c r="Z5" i="14" s="1"/>
  <c r="Z11" i="14" s="1"/>
  <c r="J4" i="14"/>
  <c r="J5" i="14" s="1"/>
  <c r="J11" i="14" s="1"/>
  <c r="Y4" i="14"/>
  <c r="Y5" i="14" s="1"/>
  <c r="I4" i="14"/>
  <c r="X4" i="14"/>
  <c r="X5" i="14" s="1"/>
  <c r="X11" i="14" s="1"/>
  <c r="V4" i="14"/>
  <c r="V5" i="14" s="1"/>
  <c r="V11" i="14" s="1"/>
  <c r="U4" i="14"/>
  <c r="U5" i="14" s="1"/>
  <c r="U11" i="14" s="1"/>
  <c r="T4" i="14"/>
  <c r="T5" i="14" s="1"/>
  <c r="T11" i="14" s="1"/>
  <c r="W4" i="14"/>
  <c r="W5" i="14" s="1"/>
  <c r="W11" i="14" s="1"/>
  <c r="L4" i="14"/>
  <c r="L5" i="14" s="1"/>
  <c r="L11" i="14" s="1"/>
  <c r="S4" i="14"/>
  <c r="S5" i="14" s="1"/>
  <c r="S11" i="14" s="1"/>
  <c r="R4" i="14"/>
  <c r="R5" i="14" s="1"/>
  <c r="R11" i="14" s="1"/>
  <c r="Q4" i="14"/>
  <c r="Q5" i="14" s="1"/>
  <c r="Q11" i="14" s="1"/>
  <c r="P4" i="14"/>
  <c r="P5" i="14" s="1"/>
  <c r="P11" i="14" s="1"/>
  <c r="M4" i="14"/>
  <c r="M5" i="14" s="1"/>
  <c r="M11" i="14" s="1"/>
  <c r="O4" i="14"/>
  <c r="O5" i="14" s="1"/>
  <c r="N4" i="14"/>
  <c r="N5" i="14" s="1"/>
  <c r="N11" i="14" s="1"/>
  <c r="S13" i="13"/>
  <c r="L13" i="13"/>
  <c r="Q13" i="13"/>
  <c r="V13" i="13"/>
  <c r="R13" i="13"/>
  <c r="N13" i="13"/>
  <c r="O13" i="13"/>
  <c r="T13" i="13"/>
  <c r="Z13" i="13"/>
  <c r="I13" i="13"/>
  <c r="W13" i="13"/>
  <c r="M13" i="13"/>
  <c r="K13" i="13"/>
  <c r="P13" i="13"/>
  <c r="U13" i="13"/>
  <c r="Y13" i="13"/>
  <c r="X13" i="13"/>
  <c r="J13" i="13"/>
  <c r="AC4" i="13" l="1"/>
  <c r="O11" i="14"/>
  <c r="O10" i="14"/>
  <c r="Y11" i="14"/>
  <c r="Y10" i="14"/>
  <c r="W10" i="14"/>
  <c r="W14" i="14" s="1"/>
  <c r="Z10" i="14"/>
  <c r="Z13" i="14" s="1"/>
  <c r="M10" i="14"/>
  <c r="M14" i="14" s="1"/>
  <c r="J10" i="14"/>
  <c r="J14" i="14" s="1"/>
  <c r="K10" i="14"/>
  <c r="K13" i="14" s="1"/>
  <c r="P10" i="14"/>
  <c r="P13" i="14" s="1"/>
  <c r="T10" i="14"/>
  <c r="T14" i="14" s="1"/>
  <c r="U10" i="14"/>
  <c r="U13" i="14" s="1"/>
  <c r="Q10" i="14"/>
  <c r="Q13" i="14" s="1"/>
  <c r="V10" i="14"/>
  <c r="V13" i="14" s="1"/>
  <c r="R10" i="14"/>
  <c r="R14" i="14" s="1"/>
  <c r="X10" i="14"/>
  <c r="X14" i="14" s="1"/>
  <c r="L10" i="14"/>
  <c r="L14" i="14" s="1"/>
  <c r="S10" i="14"/>
  <c r="S13" i="14" s="1"/>
  <c r="N10" i="14"/>
  <c r="N14" i="14" s="1"/>
  <c r="I13" i="16"/>
  <c r="I16" i="16" s="1"/>
  <c r="I17" i="16"/>
  <c r="J17" i="16" s="1"/>
  <c r="I16" i="13"/>
  <c r="O13" i="14"/>
  <c r="AC4" i="14"/>
  <c r="W13" i="14"/>
  <c r="J13" i="14"/>
  <c r="I5" i="14"/>
  <c r="O14" i="14"/>
  <c r="I17" i="13"/>
  <c r="J17" i="13" s="1"/>
  <c r="Y13" i="14" l="1"/>
  <c r="V14" i="14"/>
  <c r="P14" i="14"/>
  <c r="U14" i="14"/>
  <c r="T13" i="14"/>
  <c r="K14" i="14"/>
  <c r="L13" i="14"/>
  <c r="X13" i="14"/>
  <c r="M13" i="14"/>
  <c r="R13" i="14"/>
  <c r="S14" i="14"/>
  <c r="Z14" i="14"/>
  <c r="N13" i="14"/>
  <c r="I11" i="14"/>
  <c r="I10" i="14"/>
  <c r="I13" i="14" s="1"/>
  <c r="Q14" i="14"/>
  <c r="Y14" i="14"/>
  <c r="J16" i="16"/>
  <c r="K16" i="16" s="1"/>
  <c r="J16" i="13"/>
  <c r="K16" i="13" s="1"/>
  <c r="I14" i="14" l="1"/>
  <c r="I17" i="14" s="1"/>
  <c r="K17" i="16"/>
  <c r="L17" i="16" s="1"/>
  <c r="K17" i="13"/>
  <c r="L17" i="13" s="1"/>
  <c r="I16" i="14" l="1"/>
  <c r="J16" i="14" s="1"/>
  <c r="L16" i="16"/>
  <c r="M16" i="16" s="1"/>
  <c r="L16" i="13"/>
  <c r="M16" i="13" s="1"/>
  <c r="J17" i="14" l="1"/>
  <c r="K17" i="14" s="1"/>
  <c r="M17" i="16"/>
  <c r="N17" i="16" s="1"/>
  <c r="M17" i="13"/>
  <c r="N17" i="13" s="1"/>
  <c r="K16" i="14" l="1"/>
  <c r="L16" i="14" s="1"/>
  <c r="N16" i="16"/>
  <c r="O16" i="16" s="1"/>
  <c r="N16" i="13"/>
  <c r="O16" i="13" s="1"/>
  <c r="L17" i="14" l="1"/>
  <c r="M17" i="14" s="1"/>
  <c r="O17" i="16"/>
  <c r="P17" i="16" s="1"/>
  <c r="O17" i="13"/>
  <c r="P17" i="13" s="1"/>
  <c r="M16" i="14" l="1"/>
  <c r="N16" i="14" s="1"/>
  <c r="P16" i="16"/>
  <c r="Q16" i="16" s="1"/>
  <c r="P16" i="13"/>
  <c r="Q16" i="13" s="1"/>
  <c r="N17" i="14" l="1"/>
  <c r="O17" i="14" s="1"/>
  <c r="Q17" i="16"/>
  <c r="R17" i="16" s="1"/>
  <c r="Q17" i="13"/>
  <c r="R17" i="13" s="1"/>
  <c r="O16" i="14" l="1"/>
  <c r="P16" i="14" s="1"/>
  <c r="R16" i="16"/>
  <c r="R16" i="13"/>
  <c r="P17" i="14" l="1"/>
  <c r="Q17" i="14" s="1"/>
  <c r="R18" i="16"/>
  <c r="R19" i="16" s="1"/>
  <c r="S16" i="16"/>
  <c r="S17" i="16"/>
  <c r="S16" i="13"/>
  <c r="S17" i="13"/>
  <c r="T17" i="13" s="1"/>
  <c r="Q16" i="14" l="1"/>
  <c r="R16" i="14" s="1"/>
  <c r="T17" i="16"/>
  <c r="S18" i="16"/>
  <c r="S19" i="16" s="1"/>
  <c r="S20" i="16" s="1"/>
  <c r="T16" i="16"/>
  <c r="R20" i="16"/>
  <c r="T16" i="13"/>
  <c r="R17" i="14" l="1"/>
  <c r="S17" i="14" s="1"/>
  <c r="U16" i="16"/>
  <c r="T18" i="16"/>
  <c r="T19" i="16" s="1"/>
  <c r="U17" i="16"/>
  <c r="U16" i="13"/>
  <c r="U17" i="13"/>
  <c r="V17" i="13" s="1"/>
  <c r="S16" i="14" l="1"/>
  <c r="R18" i="14"/>
  <c r="R19" i="14" s="1"/>
  <c r="V17" i="16"/>
  <c r="T20" i="16"/>
  <c r="U18" i="16"/>
  <c r="U19" i="16" s="1"/>
  <c r="U20" i="16" s="1"/>
  <c r="V16" i="16"/>
  <c r="V16" i="13"/>
  <c r="R20" i="14" l="1"/>
  <c r="S18" i="14"/>
  <c r="S19" i="14" s="1"/>
  <c r="S20" i="14" s="1"/>
  <c r="T16" i="14"/>
  <c r="T17" i="14"/>
  <c r="V18" i="16"/>
  <c r="V19" i="16" s="1"/>
  <c r="V20" i="16" s="1"/>
  <c r="W16" i="16"/>
  <c r="W17" i="16"/>
  <c r="W16" i="13"/>
  <c r="W17" i="13"/>
  <c r="T18" i="14" l="1"/>
  <c r="T19" i="14" s="1"/>
  <c r="U16" i="14"/>
  <c r="U17" i="14"/>
  <c r="W18" i="16"/>
  <c r="W19" i="16" s="1"/>
  <c r="W20" i="16" s="1"/>
  <c r="X16" i="16"/>
  <c r="X17" i="16"/>
  <c r="X16" i="13"/>
  <c r="X17" i="13"/>
  <c r="V17" i="14" l="1"/>
  <c r="V16" i="14"/>
  <c r="U18" i="14"/>
  <c r="U19" i="14" s="1"/>
  <c r="U20" i="14" s="1"/>
  <c r="T20" i="14"/>
  <c r="Y16" i="16"/>
  <c r="X18" i="16"/>
  <c r="X19" i="16" s="1"/>
  <c r="X20" i="16" s="1"/>
  <c r="Y17" i="16"/>
  <c r="Y16" i="13"/>
  <c r="Y17" i="13"/>
  <c r="Z17" i="13" s="1"/>
  <c r="V18" i="14" l="1"/>
  <c r="V19" i="14" s="1"/>
  <c r="V20" i="14" s="1"/>
  <c r="W16" i="14"/>
  <c r="W17" i="14"/>
  <c r="Z17" i="16"/>
  <c r="Z16" i="16"/>
  <c r="Y18" i="16"/>
  <c r="Y19" i="16" s="1"/>
  <c r="Z16" i="13"/>
  <c r="X16" i="14" l="1"/>
  <c r="W18" i="14"/>
  <c r="W19" i="14" s="1"/>
  <c r="W20" i="14" s="1"/>
  <c r="X17" i="14"/>
  <c r="Y17" i="14" s="1"/>
  <c r="Z18" i="16"/>
  <c r="Z19" i="16" s="1"/>
  <c r="Z20" i="16" s="1"/>
  <c r="Q20" i="16" s="1"/>
  <c r="Y20" i="16"/>
  <c r="Y16" i="14" l="1"/>
  <c r="X18" i="14"/>
  <c r="X19" i="14" s="1"/>
  <c r="X20" i="14" s="1"/>
  <c r="Z17" i="14" l="1"/>
  <c r="Y18" i="14"/>
  <c r="Y19" i="14" s="1"/>
  <c r="Z16" i="14"/>
  <c r="Z18" i="14" l="1"/>
  <c r="Z19" i="14" s="1"/>
  <c r="Z20" i="14" s="1"/>
  <c r="Q20" i="14" s="1"/>
  <c r="Y20" i="14"/>
</calcChain>
</file>

<file path=xl/sharedStrings.xml><?xml version="1.0" encoding="utf-8"?>
<sst xmlns="http://schemas.openxmlformats.org/spreadsheetml/2006/main" count="205" uniqueCount="42">
  <si>
    <t xml:space="preserve"> </t>
  </si>
  <si>
    <t>75%</t>
  </si>
  <si>
    <t>COUPS JOUES</t>
  </si>
  <si>
    <t>COUPS NETS</t>
  </si>
  <si>
    <t>GAIN du TROU</t>
  </si>
  <si>
    <t>MATCH PLAY</t>
  </si>
  <si>
    <t>SSS</t>
  </si>
  <si>
    <t>Verger</t>
  </si>
  <si>
    <t>Par</t>
  </si>
  <si>
    <t>Hcp Jeu - Hcp</t>
  </si>
  <si>
    <t>Coups reçus</t>
  </si>
  <si>
    <t>Mionnay</t>
  </si>
  <si>
    <t>Blanches</t>
  </si>
  <si>
    <t>Rouges</t>
  </si>
  <si>
    <t>Slope</t>
  </si>
  <si>
    <t>Jaunes</t>
  </si>
  <si>
    <t>Autre parcours</t>
  </si>
  <si>
    <t>Handicap</t>
  </si>
  <si>
    <t>Trou n°</t>
  </si>
  <si>
    <t>Index</t>
  </si>
  <si>
    <t>de jeu</t>
  </si>
  <si>
    <t>Delta</t>
  </si>
  <si>
    <t>départ</t>
  </si>
  <si>
    <t>Autre</t>
  </si>
  <si>
    <t>Bleues</t>
  </si>
  <si>
    <t>Date:</t>
  </si>
  <si>
    <t>Parcours:</t>
  </si>
  <si>
    <t>En noir, données à entrer</t>
  </si>
  <si>
    <t>Boules</t>
  </si>
  <si>
    <t>de</t>
  </si>
  <si>
    <t>Hcp</t>
  </si>
  <si>
    <t>En rouge, cellules inaccessibles</t>
  </si>
  <si>
    <t>Aller</t>
  </si>
  <si>
    <t>Total</t>
  </si>
  <si>
    <t>Ret.</t>
  </si>
  <si>
    <t>Josette Martin</t>
  </si>
  <si>
    <t>Jacques Dupont</t>
  </si>
  <si>
    <t>And the winner is:</t>
  </si>
  <si>
    <t>COUPS NETS (COUPS JOUES - COUPS RECUS)</t>
  </si>
  <si>
    <t>GAIN du TROU (INSCRIRE: 1 SI TROU GAGNE, - POUR LES 2 JOUEURS SI TROU PARTAGE - RIEN SI TROU PERDU)</t>
  </si>
  <si>
    <t>COUPS RECUS</t>
  </si>
  <si>
    <t>MATCH PLAY (NOMBRE DE TROUS D'AVANCE DU JOUEUR EN TETE PAR RAPPORT A L'AUTRE: AS (all square: égalité), 1 UP, 2 UP, 3 UP 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</si>
</sst>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d\ mmmm\ yyyy;@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5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1" fontId="6" fillId="5" borderId="0" xfId="336" applyNumberFormat="1" applyFont="1" applyFill="1" applyAlignment="1">
      <alignment horizontal="left" vertical="center"/>
    </xf>
    <xf numFmtId="1" fontId="6" fillId="3" borderId="0" xfId="336" applyNumberFormat="1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" fontId="7" fillId="0" borderId="0" xfId="336" applyNumberFormat="1" applyFont="1" applyAlignment="1">
      <alignment horizontal="right" vertical="center"/>
    </xf>
    <xf numFmtId="1" fontId="7" fillId="3" borderId="7" xfId="336" applyNumberFormat="1" applyFont="1" applyFill="1" applyBorder="1" applyAlignment="1">
      <alignment horizontal="center" vertical="center"/>
    </xf>
    <xf numFmtId="1" fontId="7" fillId="3" borderId="9" xfId="336" applyNumberFormat="1" applyFont="1" applyFill="1" applyBorder="1" applyAlignment="1">
      <alignment horizontal="center" vertical="center"/>
    </xf>
    <xf numFmtId="14" fontId="7" fillId="0" borderId="6" xfId="336" applyNumberFormat="1" applyFont="1" applyBorder="1" applyAlignment="1">
      <alignment horizontal="left" vertical="center"/>
    </xf>
    <xf numFmtId="1" fontId="7" fillId="0" borderId="7" xfId="336" applyNumberFormat="1" applyFont="1" applyBorder="1" applyAlignment="1">
      <alignment horizontal="center" vertical="center"/>
    </xf>
    <xf numFmtId="1" fontId="7" fillId="0" borderId="9" xfId="336" applyNumberFormat="1" applyFont="1" applyBorder="1" applyAlignment="1">
      <alignment horizontal="center" vertical="center"/>
    </xf>
    <xf numFmtId="1" fontId="7" fillId="0" borderId="16" xfId="336" applyNumberFormat="1" applyFont="1" applyBorder="1" applyAlignment="1">
      <alignment horizontal="center" vertical="center"/>
    </xf>
    <xf numFmtId="1" fontId="7" fillId="0" borderId="10" xfId="336" applyNumberFormat="1" applyFont="1" applyBorder="1" applyAlignment="1">
      <alignment horizontal="center" vertical="center"/>
    </xf>
    <xf numFmtId="1" fontId="7" fillId="6" borderId="7" xfId="336" applyNumberFormat="1" applyFont="1" applyFill="1" applyBorder="1" applyAlignment="1">
      <alignment horizontal="center" vertical="center"/>
    </xf>
    <xf numFmtId="1" fontId="7" fillId="6" borderId="9" xfId="336" applyNumberFormat="1" applyFont="1" applyFill="1" applyBorder="1" applyAlignment="1">
      <alignment horizontal="center" vertical="center"/>
    </xf>
    <xf numFmtId="1" fontId="7" fillId="6" borderId="16" xfId="336" applyNumberFormat="1" applyFont="1" applyFill="1" applyBorder="1" applyAlignment="1">
      <alignment horizontal="center" vertical="center"/>
    </xf>
    <xf numFmtId="1" fontId="7" fillId="6" borderId="8" xfId="336" applyNumberFormat="1" applyFont="1" applyFill="1" applyBorder="1" applyAlignment="1">
      <alignment horizontal="center" vertical="center"/>
    </xf>
    <xf numFmtId="1" fontId="7" fillId="6" borderId="10" xfId="336" applyNumberFormat="1" applyFont="1" applyFill="1" applyBorder="1" applyAlignment="1">
      <alignment horizontal="center" vertical="center"/>
    </xf>
    <xf numFmtId="164" fontId="7" fillId="0" borderId="7" xfId="336" applyNumberFormat="1" applyFont="1" applyBorder="1" applyAlignment="1">
      <alignment horizontal="center" vertical="center"/>
    </xf>
    <xf numFmtId="164" fontId="8" fillId="0" borderId="9" xfId="336" applyNumberFormat="1" applyFont="1" applyBorder="1" applyAlignment="1">
      <alignment horizontal="center" vertical="center"/>
    </xf>
    <xf numFmtId="1" fontId="8" fillId="0" borderId="9" xfId="336" applyNumberFormat="1" applyFont="1" applyBorder="1" applyAlignment="1">
      <alignment horizontal="center" vertical="center"/>
    </xf>
    <xf numFmtId="1" fontId="7" fillId="0" borderId="8" xfId="336" applyNumberFormat="1" applyFont="1" applyBorder="1" applyAlignment="1">
      <alignment horizontal="center" vertical="center"/>
    </xf>
    <xf numFmtId="164" fontId="7" fillId="0" borderId="9" xfId="336" applyNumberFormat="1" applyFont="1" applyBorder="1" applyAlignment="1">
      <alignment horizontal="center" vertical="center"/>
    </xf>
    <xf numFmtId="164" fontId="7" fillId="0" borderId="16" xfId="336" applyNumberFormat="1" applyFont="1" applyBorder="1" applyAlignment="1">
      <alignment horizontal="center" vertical="center"/>
    </xf>
    <xf numFmtId="164" fontId="7" fillId="0" borderId="8" xfId="336" applyNumberFormat="1" applyFont="1" applyBorder="1" applyAlignment="1">
      <alignment horizontal="center" vertical="center"/>
    </xf>
    <xf numFmtId="1" fontId="7" fillId="0" borderId="12" xfId="336" applyNumberFormat="1" applyFont="1" applyBorder="1" applyAlignment="1">
      <alignment horizontal="center" vertical="center"/>
    </xf>
    <xf numFmtId="1" fontId="7" fillId="0" borderId="14" xfId="336" applyNumberFormat="1" applyFont="1" applyBorder="1" applyAlignment="1">
      <alignment horizontal="center" vertical="center"/>
    </xf>
    <xf numFmtId="1" fontId="7" fillId="0" borderId="18" xfId="336" applyNumberFormat="1" applyFont="1" applyBorder="1" applyAlignment="1">
      <alignment horizontal="center" vertical="center"/>
    </xf>
    <xf numFmtId="1" fontId="7" fillId="0" borderId="13" xfId="336" applyNumberFormat="1" applyFont="1" applyBorder="1" applyAlignment="1">
      <alignment horizontal="center" vertical="center"/>
    </xf>
    <xf numFmtId="1" fontId="7" fillId="0" borderId="15" xfId="336" applyNumberFormat="1" applyFont="1" applyBorder="1" applyAlignment="1">
      <alignment horizontal="center" vertical="center"/>
    </xf>
    <xf numFmtId="1" fontId="7" fillId="0" borderId="0" xfId="336" applyNumberFormat="1" applyFont="1" applyAlignment="1">
      <alignment horizontal="center" vertical="center"/>
    </xf>
    <xf numFmtId="1" fontId="7" fillId="0" borderId="0" xfId="336" applyNumberFormat="1" applyFont="1" applyAlignment="1">
      <alignment horizontal="left" vertical="center"/>
    </xf>
    <xf numFmtId="0" fontId="8" fillId="0" borderId="7" xfId="336" applyFont="1" applyBorder="1" applyAlignment="1">
      <alignment horizontal="center"/>
    </xf>
    <xf numFmtId="0" fontId="8" fillId="0" borderId="9" xfId="336" applyFont="1" applyBorder="1" applyAlignment="1">
      <alignment horizontal="center"/>
    </xf>
    <xf numFmtId="0" fontId="8" fillId="0" borderId="8" xfId="336" applyFont="1" applyBorder="1" applyAlignment="1">
      <alignment horizontal="center"/>
    </xf>
    <xf numFmtId="1" fontId="8" fillId="0" borderId="7" xfId="336" applyNumberFormat="1" applyFont="1" applyBorder="1" applyAlignment="1">
      <alignment horizontal="center" vertical="center"/>
    </xf>
    <xf numFmtId="1" fontId="8" fillId="0" borderId="8" xfId="336" applyNumberFormat="1" applyFont="1" applyBorder="1" applyAlignment="1">
      <alignment horizontal="center" vertical="center"/>
    </xf>
    <xf numFmtId="1" fontId="8" fillId="0" borderId="14" xfId="336" applyNumberFormat="1" applyFont="1" applyBorder="1" applyAlignment="1">
      <alignment horizontal="center" vertical="center"/>
    </xf>
    <xf numFmtId="1" fontId="8" fillId="0" borderId="13" xfId="336" applyNumberFormat="1" applyFont="1" applyBorder="1" applyAlignment="1">
      <alignment horizontal="center" vertical="center"/>
    </xf>
    <xf numFmtId="14" fontId="8" fillId="0" borderId="6" xfId="336" applyNumberFormat="1" applyFont="1" applyBorder="1" applyAlignment="1">
      <alignment horizontal="right" vertical="center"/>
    </xf>
    <xf numFmtId="1" fontId="8" fillId="0" borderId="6" xfId="336" applyNumberFormat="1" applyFont="1" applyBorder="1" applyAlignment="1">
      <alignment horizontal="right" vertical="center"/>
    </xf>
    <xf numFmtId="1" fontId="8" fillId="0" borderId="11" xfId="336" applyNumberFormat="1" applyFont="1" applyBorder="1" applyAlignment="1">
      <alignment horizontal="right" vertical="center"/>
    </xf>
    <xf numFmtId="14" fontId="8" fillId="6" borderId="6" xfId="336" applyNumberFormat="1" applyFont="1" applyFill="1" applyBorder="1" applyAlignment="1">
      <alignment horizontal="left" vertical="center"/>
    </xf>
    <xf numFmtId="1" fontId="8" fillId="3" borderId="1" xfId="336" applyNumberFormat="1" applyFont="1" applyFill="1" applyBorder="1" applyAlignment="1">
      <alignment horizontal="left" vertical="center"/>
    </xf>
    <xf numFmtId="1" fontId="8" fillId="3" borderId="2" xfId="336" applyNumberFormat="1" applyFont="1" applyFill="1" applyBorder="1" applyAlignment="1">
      <alignment horizontal="center" vertical="center"/>
    </xf>
    <xf numFmtId="1" fontId="8" fillId="3" borderId="4" xfId="336" applyNumberFormat="1" applyFont="1" applyFill="1" applyBorder="1" applyAlignment="1">
      <alignment horizontal="center" vertical="center"/>
    </xf>
    <xf numFmtId="1" fontId="8" fillId="3" borderId="4" xfId="336" quotePrefix="1" applyNumberFormat="1" applyFont="1" applyFill="1" applyBorder="1" applyAlignment="1">
      <alignment horizontal="center" vertical="center"/>
    </xf>
    <xf numFmtId="1" fontId="8" fillId="3" borderId="17" xfId="336" quotePrefix="1" applyNumberFormat="1" applyFont="1" applyFill="1" applyBorder="1" applyAlignment="1">
      <alignment horizontal="center" vertical="center"/>
    </xf>
    <xf numFmtId="1" fontId="8" fillId="3" borderId="3" xfId="336" quotePrefix="1" applyNumberFormat="1" applyFont="1" applyFill="1" applyBorder="1" applyAlignment="1">
      <alignment horizontal="center" vertical="center"/>
    </xf>
    <xf numFmtId="1" fontId="8" fillId="3" borderId="7" xfId="336" applyNumberFormat="1" applyFont="1" applyFill="1" applyBorder="1" applyAlignment="1">
      <alignment horizontal="center" vertical="center"/>
    </xf>
    <xf numFmtId="1" fontId="8" fillId="3" borderId="9" xfId="336" applyNumberFormat="1" applyFont="1" applyFill="1" applyBorder="1" applyAlignment="1">
      <alignment horizontal="center" vertical="center"/>
    </xf>
    <xf numFmtId="1" fontId="8" fillId="3" borderId="16" xfId="336" applyNumberFormat="1" applyFont="1" applyFill="1" applyBorder="1" applyAlignment="1">
      <alignment horizontal="center" vertical="center"/>
    </xf>
    <xf numFmtId="1" fontId="8" fillId="3" borderId="8" xfId="336" applyNumberFormat="1" applyFont="1" applyFill="1" applyBorder="1" applyAlignment="1">
      <alignment horizontal="center" vertical="center"/>
    </xf>
    <xf numFmtId="1" fontId="8" fillId="3" borderId="3" xfId="336" applyNumberFormat="1" applyFont="1" applyFill="1" applyBorder="1" applyAlignment="1">
      <alignment horizontal="center" vertical="center"/>
    </xf>
    <xf numFmtId="1" fontId="8" fillId="3" borderId="5" xfId="336" applyNumberFormat="1" applyFont="1" applyFill="1" applyBorder="1" applyAlignment="1">
      <alignment horizontal="center" vertical="center"/>
    </xf>
    <xf numFmtId="1" fontId="8" fillId="3" borderId="10" xfId="336" applyNumberFormat="1" applyFont="1" applyFill="1" applyBorder="1" applyAlignment="1">
      <alignment horizontal="center" vertical="center"/>
    </xf>
    <xf numFmtId="1" fontId="8" fillId="3" borderId="19" xfId="336" applyNumberFormat="1" applyFont="1" applyFill="1" applyBorder="1" applyAlignment="1">
      <alignment horizontal="right" vertical="center"/>
    </xf>
    <xf numFmtId="1" fontId="8" fillId="3" borderId="17" xfId="336" applyNumberFormat="1" applyFont="1" applyFill="1" applyBorder="1" applyAlignment="1">
      <alignment horizontal="center" vertical="center"/>
    </xf>
    <xf numFmtId="1" fontId="8" fillId="5" borderId="6" xfId="336" applyNumberFormat="1" applyFont="1" applyFill="1" applyBorder="1" applyAlignment="1">
      <alignment horizontal="left" vertical="center"/>
    </xf>
    <xf numFmtId="1" fontId="8" fillId="5" borderId="7" xfId="336" applyNumberFormat="1" applyFont="1" applyFill="1" applyBorder="1" applyAlignment="1">
      <alignment horizontal="center" vertical="center"/>
    </xf>
    <xf numFmtId="164" fontId="8" fillId="5" borderId="9" xfId="336" applyNumberFormat="1" applyFont="1" applyFill="1" applyBorder="1" applyAlignment="1">
      <alignment horizontal="center" vertical="center"/>
    </xf>
    <xf numFmtId="164" fontId="8" fillId="5" borderId="16" xfId="336" applyNumberFormat="1" applyFont="1" applyFill="1" applyBorder="1" applyAlignment="1">
      <alignment horizontal="center" vertical="center"/>
    </xf>
    <xf numFmtId="1" fontId="8" fillId="5" borderId="8" xfId="336" applyNumberFormat="1" applyFont="1" applyFill="1" applyBorder="1" applyAlignment="1">
      <alignment horizontal="center" vertical="center"/>
    </xf>
    <xf numFmtId="1" fontId="8" fillId="5" borderId="9" xfId="336" applyNumberFormat="1" applyFont="1" applyFill="1" applyBorder="1" applyAlignment="1">
      <alignment horizontal="center" vertical="center"/>
    </xf>
    <xf numFmtId="1" fontId="8" fillId="5" borderId="10" xfId="336" applyNumberFormat="1" applyFont="1" applyFill="1" applyBorder="1" applyAlignment="1">
      <alignment horizontal="center" vertical="center"/>
    </xf>
    <xf numFmtId="1" fontId="8" fillId="5" borderId="16" xfId="336" applyNumberFormat="1" applyFont="1" applyFill="1" applyBorder="1" applyAlignment="1">
      <alignment horizontal="center" vertical="center"/>
    </xf>
    <xf numFmtId="1" fontId="8" fillId="2" borderId="6" xfId="336" applyNumberFormat="1" applyFont="1" applyFill="1" applyBorder="1" applyAlignment="1">
      <alignment horizontal="left" vertical="center"/>
    </xf>
    <xf numFmtId="1" fontId="8" fillId="2" borderId="7" xfId="336" applyNumberFormat="1" applyFont="1" applyFill="1" applyBorder="1" applyAlignment="1">
      <alignment horizontal="center" vertical="center"/>
    </xf>
    <xf numFmtId="164" fontId="8" fillId="2" borderId="9" xfId="336" applyNumberFormat="1" applyFont="1" applyFill="1" applyBorder="1" applyAlignment="1">
      <alignment horizontal="center" vertical="center"/>
    </xf>
    <xf numFmtId="164" fontId="8" fillId="2" borderId="16" xfId="336" applyNumberFormat="1" applyFont="1" applyFill="1" applyBorder="1" applyAlignment="1">
      <alignment horizontal="center" vertical="center"/>
    </xf>
    <xf numFmtId="1" fontId="8" fillId="2" borderId="8" xfId="336" applyNumberFormat="1" applyFont="1" applyFill="1" applyBorder="1" applyAlignment="1">
      <alignment horizontal="center" vertical="center"/>
    </xf>
    <xf numFmtId="1" fontId="8" fillId="2" borderId="9" xfId="336" quotePrefix="1" applyNumberFormat="1" applyFont="1" applyFill="1" applyBorder="1" applyAlignment="1">
      <alignment horizontal="center" vertical="center"/>
    </xf>
    <xf numFmtId="1" fontId="8" fillId="2" borderId="9" xfId="336" applyNumberFormat="1" applyFont="1" applyFill="1" applyBorder="1" applyAlignment="1">
      <alignment horizontal="center" vertical="center"/>
    </xf>
    <xf numFmtId="1" fontId="8" fillId="2" borderId="10" xfId="336" applyNumberFormat="1" applyFont="1" applyFill="1" applyBorder="1" applyAlignment="1">
      <alignment horizontal="center" vertical="center"/>
    </xf>
    <xf numFmtId="1" fontId="8" fillId="4" borderId="6" xfId="336" applyNumberFormat="1" applyFont="1" applyFill="1" applyBorder="1" applyAlignment="1">
      <alignment horizontal="left" vertical="center"/>
    </xf>
    <xf numFmtId="1" fontId="8" fillId="4" borderId="7" xfId="336" applyNumberFormat="1" applyFont="1" applyFill="1" applyBorder="1" applyAlignment="1">
      <alignment horizontal="center" vertical="center"/>
    </xf>
    <xf numFmtId="1" fontId="8" fillId="4" borderId="9" xfId="336" applyNumberFormat="1" applyFont="1" applyFill="1" applyBorder="1" applyAlignment="1">
      <alignment horizontal="center" vertical="center"/>
    </xf>
    <xf numFmtId="1" fontId="8" fillId="4" borderId="16" xfId="336" applyNumberFormat="1" applyFont="1" applyFill="1" applyBorder="1" applyAlignment="1">
      <alignment horizontal="center" vertical="center"/>
    </xf>
    <xf numFmtId="1" fontId="8" fillId="4" borderId="8" xfId="336" applyNumberFormat="1" applyFont="1" applyFill="1" applyBorder="1" applyAlignment="1">
      <alignment horizontal="center" vertical="center"/>
    </xf>
    <xf numFmtId="1" fontId="8" fillId="4" borderId="11" xfId="336" applyNumberFormat="1" applyFont="1" applyFill="1" applyBorder="1" applyAlignment="1">
      <alignment horizontal="left" vertical="center"/>
    </xf>
    <xf numFmtId="1" fontId="8" fillId="4" borderId="12" xfId="336" applyNumberFormat="1" applyFont="1" applyFill="1" applyBorder="1" applyAlignment="1">
      <alignment horizontal="center" vertical="center"/>
    </xf>
    <xf numFmtId="1" fontId="8" fillId="4" borderId="14" xfId="336" applyNumberFormat="1" applyFont="1" applyFill="1" applyBorder="1" applyAlignment="1">
      <alignment horizontal="center" vertical="center"/>
    </xf>
    <xf numFmtId="1" fontId="8" fillId="4" borderId="18" xfId="336" applyNumberFormat="1" applyFont="1" applyFill="1" applyBorder="1" applyAlignment="1">
      <alignment horizontal="center" vertical="center"/>
    </xf>
    <xf numFmtId="1" fontId="8" fillId="4" borderId="13" xfId="336" applyNumberFormat="1" applyFont="1" applyFill="1" applyBorder="1" applyAlignment="1">
      <alignment horizontal="center" vertical="center"/>
    </xf>
    <xf numFmtId="1" fontId="8" fillId="0" borderId="0" xfId="336" applyNumberFormat="1" applyFont="1" applyAlignment="1">
      <alignment horizontal="left" vertical="center"/>
    </xf>
    <xf numFmtId="1" fontId="8" fillId="0" borderId="0" xfId="336" applyNumberFormat="1" applyFont="1" applyAlignment="1">
      <alignment horizontal="center" vertical="center"/>
    </xf>
    <xf numFmtId="164" fontId="8" fillId="0" borderId="0" xfId="336" applyNumberFormat="1" applyFont="1" applyAlignment="1">
      <alignment horizontal="center" vertical="center"/>
    </xf>
    <xf numFmtId="1" fontId="8" fillId="0" borderId="16" xfId="336" applyNumberFormat="1" applyFont="1" applyBorder="1" applyAlignment="1">
      <alignment horizontal="center" vertical="center"/>
    </xf>
    <xf numFmtId="1" fontId="8" fillId="4" borderId="10" xfId="336" applyNumberFormat="1" applyFont="1" applyFill="1" applyBorder="1" applyAlignment="1">
      <alignment horizontal="center" vertical="center"/>
    </xf>
    <xf numFmtId="1" fontId="8" fillId="4" borderId="15" xfId="336" applyNumberFormat="1" applyFont="1" applyFill="1" applyBorder="1" applyAlignment="1">
      <alignment horizontal="center" vertical="center"/>
    </xf>
    <xf numFmtId="1" fontId="8" fillId="0" borderId="10" xfId="336" applyNumberFormat="1" applyFont="1" applyBorder="1" applyAlignment="1">
      <alignment horizontal="center" vertical="center"/>
    </xf>
    <xf numFmtId="165" fontId="8" fillId="3" borderId="6" xfId="336" applyNumberFormat="1" applyFont="1" applyFill="1" applyBorder="1" applyAlignment="1">
      <alignment horizontal="left" vertical="center"/>
    </xf>
    <xf numFmtId="1" fontId="8" fillId="0" borderId="12" xfId="336" applyNumberFormat="1" applyFont="1" applyBorder="1" applyAlignment="1">
      <alignment horizontal="center" vertical="center"/>
    </xf>
    <xf numFmtId="1" fontId="9" fillId="0" borderId="0" xfId="336" applyNumberFormat="1" applyFont="1" applyAlignment="1">
      <alignment horizontal="left" vertical="center"/>
    </xf>
    <xf numFmtId="1" fontId="9" fillId="0" borderId="0" xfId="336" applyNumberFormat="1" applyFont="1" applyAlignment="1">
      <alignment horizontal="center" vertical="center"/>
    </xf>
    <xf numFmtId="1" fontId="9" fillId="0" borderId="0" xfId="336" applyNumberFormat="1" applyFont="1" applyAlignment="1">
      <alignment horizontal="right" vertical="center"/>
    </xf>
    <xf numFmtId="1" fontId="7" fillId="3" borderId="6" xfId="336" applyNumberFormat="1" applyFont="1" applyFill="1" applyBorder="1" applyAlignment="1" applyProtection="1">
      <alignment horizontal="left" vertical="center"/>
      <protection locked="0"/>
    </xf>
    <xf numFmtId="165" fontId="7" fillId="3" borderId="6" xfId="336" applyNumberFormat="1" applyFont="1" applyFill="1" applyBorder="1" applyAlignment="1" applyProtection="1">
      <alignment horizontal="left" vertical="center"/>
      <protection locked="0"/>
    </xf>
    <xf numFmtId="14" fontId="7" fillId="0" borderId="6" xfId="336" applyNumberFormat="1" applyFont="1" applyBorder="1" applyAlignment="1" applyProtection="1">
      <alignment horizontal="right" vertical="center"/>
      <protection locked="0"/>
    </xf>
    <xf numFmtId="164" fontId="7" fillId="0" borderId="7" xfId="336" applyNumberFormat="1" applyFont="1" applyBorder="1" applyAlignment="1" applyProtection="1">
      <alignment horizontal="center" vertical="center"/>
      <protection locked="0"/>
    </xf>
    <xf numFmtId="1" fontId="7" fillId="0" borderId="9" xfId="336" applyNumberFormat="1" applyFont="1" applyBorder="1" applyAlignment="1" applyProtection="1">
      <alignment horizontal="center" vertical="center"/>
      <protection locked="0"/>
    </xf>
    <xf numFmtId="164" fontId="7" fillId="0" borderId="9" xfId="336" applyNumberFormat="1" applyFont="1" applyBorder="1" applyAlignment="1" applyProtection="1">
      <alignment horizontal="center" vertical="center"/>
      <protection locked="0"/>
    </xf>
    <xf numFmtId="1" fontId="7" fillId="0" borderId="7" xfId="336" applyNumberFormat="1" applyFont="1" applyBorder="1" applyAlignment="1" applyProtection="1">
      <alignment horizontal="center" vertical="center"/>
      <protection locked="0"/>
    </xf>
    <xf numFmtId="1" fontId="7" fillId="0" borderId="8" xfId="336" applyNumberFormat="1" applyFont="1" applyBorder="1" applyAlignment="1" applyProtection="1">
      <alignment horizontal="center" vertical="center"/>
      <protection locked="0"/>
    </xf>
    <xf numFmtId="14" fontId="10" fillId="0" borderId="6" xfId="336" applyNumberFormat="1" applyFont="1" applyBorder="1" applyAlignment="1">
      <alignment horizontal="left" vertical="center"/>
    </xf>
    <xf numFmtId="1" fontId="10" fillId="0" borderId="16" xfId="336" applyNumberFormat="1" applyFont="1" applyBorder="1" applyAlignment="1">
      <alignment horizontal="center" vertical="center"/>
    </xf>
    <xf numFmtId="14" fontId="10" fillId="6" borderId="6" xfId="336" applyNumberFormat="1" applyFont="1" applyFill="1" applyBorder="1" applyAlignment="1">
      <alignment horizontal="left" vertical="center"/>
    </xf>
  </cellXfs>
  <cellStyles count="5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Normal" xfId="0" builtinId="0"/>
    <cellStyle name="Normal 2" xfId="151" xr:uid="{00000000-0005-0000-0000-00000F020000}"/>
    <cellStyle name="Normal 3" xfId="336" xr:uid="{00000000-0005-0000-0000-000010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13BE-2374-BF47-8087-996E9316B2FD}">
  <sheetPr>
    <pageSetUpPr fitToPage="1"/>
  </sheetPr>
  <dimension ref="A1:AC41"/>
  <sheetViews>
    <sheetView showZeros="0" tabSelected="1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1" customWidth="1"/>
    <col min="2" max="5" width="6.83203125" style="30" customWidth="1"/>
    <col min="6" max="7" width="6.83203125" style="30" hidden="1" customWidth="1"/>
    <col min="8" max="8" width="10.83203125" style="30" customWidth="1"/>
    <col min="9" max="29" width="4.83203125" style="30" customWidth="1"/>
    <col min="30" max="16384" width="3.83203125" style="5"/>
  </cols>
  <sheetData>
    <row r="1" spans="1:29" ht="16" customHeight="1" thickTop="1">
      <c r="A1" s="43" t="s">
        <v>26</v>
      </c>
      <c r="B1" s="44" t="s">
        <v>19</v>
      </c>
      <c r="C1" s="45" t="s">
        <v>30</v>
      </c>
      <c r="D1" s="46" t="s">
        <v>1</v>
      </c>
      <c r="E1" s="46" t="s">
        <v>28</v>
      </c>
      <c r="F1" s="47"/>
      <c r="G1" s="47"/>
      <c r="H1" s="48" t="s">
        <v>18</v>
      </c>
      <c r="I1" s="44">
        <v>1</v>
      </c>
      <c r="J1" s="45">
        <f t="shared" ref="J1:Z1" si="0">I1+1</f>
        <v>2</v>
      </c>
      <c r="K1" s="45">
        <f t="shared" si="0"/>
        <v>3</v>
      </c>
      <c r="L1" s="45">
        <f t="shared" si="0"/>
        <v>4</v>
      </c>
      <c r="M1" s="45">
        <f t="shared" si="0"/>
        <v>5</v>
      </c>
      <c r="N1" s="45">
        <f t="shared" si="0"/>
        <v>6</v>
      </c>
      <c r="O1" s="45">
        <f t="shared" si="0"/>
        <v>7</v>
      </c>
      <c r="P1" s="45">
        <f t="shared" si="0"/>
        <v>8</v>
      </c>
      <c r="Q1" s="45">
        <f t="shared" si="0"/>
        <v>9</v>
      </c>
      <c r="R1" s="45">
        <f t="shared" si="0"/>
        <v>10</v>
      </c>
      <c r="S1" s="45">
        <f t="shared" si="0"/>
        <v>11</v>
      </c>
      <c r="T1" s="45">
        <f t="shared" si="0"/>
        <v>12</v>
      </c>
      <c r="U1" s="45">
        <f t="shared" si="0"/>
        <v>13</v>
      </c>
      <c r="V1" s="45">
        <f t="shared" si="0"/>
        <v>14</v>
      </c>
      <c r="W1" s="45">
        <f t="shared" si="0"/>
        <v>15</v>
      </c>
      <c r="X1" s="45">
        <f t="shared" si="0"/>
        <v>16</v>
      </c>
      <c r="Y1" s="45">
        <f t="shared" si="0"/>
        <v>17</v>
      </c>
      <c r="Z1" s="53">
        <f t="shared" si="0"/>
        <v>18</v>
      </c>
      <c r="AA1" s="44" t="s">
        <v>32</v>
      </c>
      <c r="AB1" s="45" t="s">
        <v>34</v>
      </c>
      <c r="AC1" s="54" t="s">
        <v>33</v>
      </c>
    </row>
    <row r="2" spans="1:29" ht="16" customHeight="1">
      <c r="A2" s="96" t="s">
        <v>7</v>
      </c>
      <c r="B2" s="49"/>
      <c r="C2" s="50" t="s">
        <v>20</v>
      </c>
      <c r="D2" s="50" t="s">
        <v>21</v>
      </c>
      <c r="E2" s="50" t="s">
        <v>29</v>
      </c>
      <c r="F2" s="51"/>
      <c r="G2" s="51"/>
      <c r="H2" s="52" t="s">
        <v>8</v>
      </c>
      <c r="I2" s="49">
        <f>IF($A$2="Mionnay",I22,I24)</f>
        <v>4</v>
      </c>
      <c r="J2" s="50">
        <f t="shared" ref="J2:Z2" si="1">IF($A$2="Mionnay",J22,J24)</f>
        <v>4</v>
      </c>
      <c r="K2" s="50">
        <f t="shared" si="1"/>
        <v>5</v>
      </c>
      <c r="L2" s="50">
        <f t="shared" si="1"/>
        <v>3</v>
      </c>
      <c r="M2" s="50">
        <f t="shared" si="1"/>
        <v>4</v>
      </c>
      <c r="N2" s="50">
        <f t="shared" si="1"/>
        <v>3</v>
      </c>
      <c r="O2" s="50">
        <f t="shared" si="1"/>
        <v>3</v>
      </c>
      <c r="P2" s="50">
        <f t="shared" si="1"/>
        <v>4</v>
      </c>
      <c r="Q2" s="50">
        <f t="shared" si="1"/>
        <v>5</v>
      </c>
      <c r="R2" s="50">
        <f t="shared" si="1"/>
        <v>4</v>
      </c>
      <c r="S2" s="50">
        <f t="shared" si="1"/>
        <v>4</v>
      </c>
      <c r="T2" s="50">
        <f t="shared" si="1"/>
        <v>5</v>
      </c>
      <c r="U2" s="50">
        <f t="shared" si="1"/>
        <v>3</v>
      </c>
      <c r="V2" s="50">
        <f t="shared" si="1"/>
        <v>4</v>
      </c>
      <c r="W2" s="50">
        <f t="shared" si="1"/>
        <v>5</v>
      </c>
      <c r="X2" s="50">
        <f t="shared" si="1"/>
        <v>3</v>
      </c>
      <c r="Y2" s="50">
        <f t="shared" si="1"/>
        <v>4</v>
      </c>
      <c r="Z2" s="52">
        <f t="shared" si="1"/>
        <v>3</v>
      </c>
      <c r="AA2" s="49">
        <f xml:space="preserve"> SUM(I2:Q2)</f>
        <v>35</v>
      </c>
      <c r="AB2" s="50">
        <f>SUM(R2:Z2)</f>
        <v>35</v>
      </c>
      <c r="AC2" s="55">
        <f>AA2+AB2</f>
        <v>70</v>
      </c>
    </row>
    <row r="3" spans="1:29" ht="16" customHeight="1">
      <c r="A3" s="91" t="s">
        <v>25</v>
      </c>
      <c r="B3" s="49"/>
      <c r="C3" s="50" t="s">
        <v>0</v>
      </c>
      <c r="D3" s="50" t="s">
        <v>30</v>
      </c>
      <c r="E3" s="50" t="s">
        <v>22</v>
      </c>
      <c r="F3" s="51"/>
      <c r="G3" s="51"/>
      <c r="H3" s="52" t="s">
        <v>30</v>
      </c>
      <c r="I3" s="49">
        <f t="shared" ref="I3:Z3" si="2">IF($A$2="Mionnay",I23,I25)</f>
        <v>18</v>
      </c>
      <c r="J3" s="50">
        <f t="shared" si="2"/>
        <v>8</v>
      </c>
      <c r="K3" s="50">
        <f t="shared" si="2"/>
        <v>2</v>
      </c>
      <c r="L3" s="50">
        <f t="shared" si="2"/>
        <v>14</v>
      </c>
      <c r="M3" s="50">
        <f t="shared" si="2"/>
        <v>6</v>
      </c>
      <c r="N3" s="50">
        <f t="shared" si="2"/>
        <v>10</v>
      </c>
      <c r="O3" s="50">
        <f t="shared" si="2"/>
        <v>16</v>
      </c>
      <c r="P3" s="50">
        <f t="shared" si="2"/>
        <v>4</v>
      </c>
      <c r="Q3" s="50">
        <f t="shared" si="2"/>
        <v>7</v>
      </c>
      <c r="R3" s="50">
        <f t="shared" si="2"/>
        <v>1</v>
      </c>
      <c r="S3" s="50">
        <f t="shared" si="2"/>
        <v>17</v>
      </c>
      <c r="T3" s="50">
        <f t="shared" si="2"/>
        <v>9</v>
      </c>
      <c r="U3" s="50">
        <f t="shared" si="2"/>
        <v>15</v>
      </c>
      <c r="V3" s="50">
        <f t="shared" si="2"/>
        <v>3</v>
      </c>
      <c r="W3" s="50">
        <f t="shared" si="2"/>
        <v>11</v>
      </c>
      <c r="X3" s="50">
        <f t="shared" si="2"/>
        <v>12</v>
      </c>
      <c r="Y3" s="50">
        <f t="shared" si="2"/>
        <v>5</v>
      </c>
      <c r="Z3" s="52">
        <f t="shared" si="2"/>
        <v>13</v>
      </c>
      <c r="AA3" s="6"/>
      <c r="AB3" s="7"/>
      <c r="AC3" s="55">
        <f>SUM(I3:Z3)</f>
        <v>171</v>
      </c>
    </row>
    <row r="4" spans="1:29" ht="16" customHeight="1">
      <c r="A4" s="97">
        <v>44748</v>
      </c>
      <c r="B4" s="49"/>
      <c r="C4" s="50"/>
      <c r="D4" s="50"/>
      <c r="E4" s="50"/>
      <c r="F4" s="50"/>
      <c r="G4" s="51"/>
      <c r="H4" s="52" t="s">
        <v>9</v>
      </c>
      <c r="I4" s="49">
        <f>$D7+$D8-I3</f>
        <v>-8</v>
      </c>
      <c r="J4" s="50">
        <f t="shared" ref="J4:Z4" si="3">$D7+$D8-J3</f>
        <v>2</v>
      </c>
      <c r="K4" s="50">
        <f t="shared" si="3"/>
        <v>8</v>
      </c>
      <c r="L4" s="50">
        <f t="shared" si="3"/>
        <v>-4</v>
      </c>
      <c r="M4" s="50">
        <f t="shared" si="3"/>
        <v>4</v>
      </c>
      <c r="N4" s="50">
        <f t="shared" si="3"/>
        <v>0</v>
      </c>
      <c r="O4" s="50">
        <f t="shared" si="3"/>
        <v>-6</v>
      </c>
      <c r="P4" s="50">
        <f t="shared" si="3"/>
        <v>6</v>
      </c>
      <c r="Q4" s="50">
        <f t="shared" si="3"/>
        <v>3</v>
      </c>
      <c r="R4" s="50">
        <f t="shared" si="3"/>
        <v>9</v>
      </c>
      <c r="S4" s="50">
        <f t="shared" si="3"/>
        <v>-7</v>
      </c>
      <c r="T4" s="50">
        <f t="shared" si="3"/>
        <v>1</v>
      </c>
      <c r="U4" s="50">
        <f t="shared" si="3"/>
        <v>-5</v>
      </c>
      <c r="V4" s="50">
        <f t="shared" si="3"/>
        <v>7</v>
      </c>
      <c r="W4" s="50">
        <f t="shared" si="3"/>
        <v>-1</v>
      </c>
      <c r="X4" s="50">
        <f t="shared" si="3"/>
        <v>-2</v>
      </c>
      <c r="Y4" s="50">
        <f t="shared" si="3"/>
        <v>5</v>
      </c>
      <c r="Z4" s="52">
        <f t="shared" si="3"/>
        <v>-3</v>
      </c>
      <c r="AA4" s="6" t="s">
        <v>0</v>
      </c>
      <c r="AB4" s="7" t="s">
        <v>0</v>
      </c>
      <c r="AC4" s="55">
        <f>SUM(I4:Z4)</f>
        <v>9</v>
      </c>
    </row>
    <row r="5" spans="1:29" ht="16" customHeight="1">
      <c r="A5" s="8" t="s">
        <v>0</v>
      </c>
      <c r="B5" s="9"/>
      <c r="C5" s="10"/>
      <c r="D5" s="10"/>
      <c r="E5" s="10"/>
      <c r="F5" s="11"/>
      <c r="G5" s="11"/>
      <c r="H5" s="87" t="s">
        <v>10</v>
      </c>
      <c r="I5" s="32">
        <f>IF(($D7+$D8)&gt;18,IF(I4&lt;18,1,2),IF(I4&lt;0,0,1))</f>
        <v>0</v>
      </c>
      <c r="J5" s="33">
        <f t="shared" ref="J5:Z5" si="4">IF(($D7+$D8)&gt;18,IF(J4&lt;18,1,2),IF(J4&lt;0,0,1))</f>
        <v>1</v>
      </c>
      <c r="K5" s="33">
        <f t="shared" si="4"/>
        <v>1</v>
      </c>
      <c r="L5" s="33">
        <f t="shared" si="4"/>
        <v>0</v>
      </c>
      <c r="M5" s="33">
        <f t="shared" si="4"/>
        <v>1</v>
      </c>
      <c r="N5" s="33">
        <f t="shared" si="4"/>
        <v>1</v>
      </c>
      <c r="O5" s="33">
        <f t="shared" si="4"/>
        <v>0</v>
      </c>
      <c r="P5" s="33">
        <f t="shared" si="4"/>
        <v>1</v>
      </c>
      <c r="Q5" s="33">
        <f t="shared" si="4"/>
        <v>1</v>
      </c>
      <c r="R5" s="33">
        <f t="shared" si="4"/>
        <v>1</v>
      </c>
      <c r="S5" s="33">
        <f t="shared" si="4"/>
        <v>0</v>
      </c>
      <c r="T5" s="33">
        <f t="shared" si="4"/>
        <v>1</v>
      </c>
      <c r="U5" s="33">
        <f t="shared" si="4"/>
        <v>0</v>
      </c>
      <c r="V5" s="33">
        <f t="shared" si="4"/>
        <v>1</v>
      </c>
      <c r="W5" s="33">
        <f t="shared" si="4"/>
        <v>0</v>
      </c>
      <c r="X5" s="33">
        <f t="shared" si="4"/>
        <v>0</v>
      </c>
      <c r="Y5" s="33">
        <f t="shared" si="4"/>
        <v>1</v>
      </c>
      <c r="Z5" s="34">
        <f t="shared" si="4"/>
        <v>0</v>
      </c>
      <c r="AA5" s="9" t="s">
        <v>0</v>
      </c>
      <c r="AB5" s="10" t="s">
        <v>0</v>
      </c>
      <c r="AC5" s="12" t="s">
        <v>0</v>
      </c>
    </row>
    <row r="6" spans="1:29" ht="16" customHeight="1">
      <c r="A6" s="42" t="s">
        <v>2</v>
      </c>
      <c r="B6" s="13"/>
      <c r="C6" s="14"/>
      <c r="D6" s="14"/>
      <c r="E6" s="14"/>
      <c r="F6" s="15"/>
      <c r="G6" s="15"/>
      <c r="H6" s="16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  <c r="AA6" s="13"/>
      <c r="AB6" s="14"/>
      <c r="AC6" s="17"/>
    </row>
    <row r="7" spans="1:29" ht="16" customHeight="1">
      <c r="A7" s="98" t="s">
        <v>35</v>
      </c>
      <c r="B7" s="99">
        <v>19</v>
      </c>
      <c r="C7" s="19">
        <f>IF(B7&gt;36,36,B7)*C$29/113+C$28-C$30</f>
        <v>21.217699115044255</v>
      </c>
      <c r="D7" s="20">
        <f>IF(C7&gt;C8,ROUND(3*(C7-C8)/4,0),0)</f>
        <v>0</v>
      </c>
      <c r="E7" s="100" t="s">
        <v>13</v>
      </c>
      <c r="F7" s="11"/>
      <c r="G7" s="11"/>
      <c r="H7" s="21"/>
      <c r="I7" s="102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3">
        <v>0</v>
      </c>
      <c r="AA7" s="35">
        <f xml:space="preserve"> SUM(I7:Q7)</f>
        <v>0</v>
      </c>
      <c r="AB7" s="20">
        <f>SUM(R7:Z7)</f>
        <v>0</v>
      </c>
      <c r="AC7" s="90">
        <f>AA7+AB7</f>
        <v>0</v>
      </c>
    </row>
    <row r="8" spans="1:29" ht="16" customHeight="1">
      <c r="A8" s="98" t="s">
        <v>36</v>
      </c>
      <c r="B8" s="99">
        <v>32</v>
      </c>
      <c r="C8" s="19">
        <f>IF(B8&gt;36,36,B8)*E$29/113+E$28-E$30</f>
        <v>34.264601769911508</v>
      </c>
      <c r="D8" s="20">
        <f>IF(C8&gt;C7,ROUND(3*(C8-C7)/4,0),0)</f>
        <v>10</v>
      </c>
      <c r="E8" s="101" t="s">
        <v>15</v>
      </c>
      <c r="F8" s="23"/>
      <c r="G8" s="23"/>
      <c r="H8" s="24"/>
      <c r="I8" s="102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3">
        <v>0</v>
      </c>
      <c r="AA8" s="35">
        <f xml:space="preserve"> SUM(I8:Q8)</f>
        <v>0</v>
      </c>
      <c r="AB8" s="20">
        <f>SUM(R8:Z8)</f>
        <v>0</v>
      </c>
      <c r="AC8" s="90">
        <f>AA8+AB8</f>
        <v>0</v>
      </c>
    </row>
    <row r="9" spans="1:29" ht="16" customHeight="1">
      <c r="A9" s="42" t="s">
        <v>3</v>
      </c>
      <c r="B9" s="13"/>
      <c r="C9" s="14"/>
      <c r="D9" s="14"/>
      <c r="E9" s="14"/>
      <c r="F9" s="15"/>
      <c r="G9" s="15"/>
      <c r="H9" s="16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6"/>
      <c r="AA9" s="13"/>
      <c r="AB9" s="14"/>
      <c r="AC9" s="17"/>
    </row>
    <row r="10" spans="1:29" ht="16" customHeight="1">
      <c r="A10" s="39" t="str">
        <f>+A7</f>
        <v>Josette Martin</v>
      </c>
      <c r="B10" s="18" t="s">
        <v>0</v>
      </c>
      <c r="C10" s="22"/>
      <c r="D10" s="22" t="s">
        <v>0</v>
      </c>
      <c r="E10" s="22"/>
      <c r="F10" s="23"/>
      <c r="G10" s="23"/>
      <c r="H10" s="24"/>
      <c r="I10" s="35">
        <f>IF($D7&gt;0,I7-I$5,I7)</f>
        <v>0</v>
      </c>
      <c r="J10" s="20">
        <f t="shared" ref="J10:Z11" si="5">IF($D7&gt;0,J7-J$5,J7)</f>
        <v>0</v>
      </c>
      <c r="K10" s="20">
        <f t="shared" si="5"/>
        <v>0</v>
      </c>
      <c r="L10" s="20">
        <f t="shared" si="5"/>
        <v>0</v>
      </c>
      <c r="M10" s="20">
        <f t="shared" si="5"/>
        <v>0</v>
      </c>
      <c r="N10" s="20">
        <f t="shared" si="5"/>
        <v>0</v>
      </c>
      <c r="O10" s="20">
        <f t="shared" si="5"/>
        <v>0</v>
      </c>
      <c r="P10" s="20">
        <f t="shared" si="5"/>
        <v>0</v>
      </c>
      <c r="Q10" s="20">
        <f t="shared" si="5"/>
        <v>0</v>
      </c>
      <c r="R10" s="20">
        <f t="shared" si="5"/>
        <v>0</v>
      </c>
      <c r="S10" s="20">
        <f t="shared" si="5"/>
        <v>0</v>
      </c>
      <c r="T10" s="20">
        <f t="shared" si="5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36">
        <f t="shared" si="5"/>
        <v>0</v>
      </c>
      <c r="AA10" s="9"/>
      <c r="AB10" s="10"/>
      <c r="AC10" s="12"/>
    </row>
    <row r="11" spans="1:29" ht="16" customHeight="1">
      <c r="A11" s="39" t="str">
        <f>A8</f>
        <v>Jacques Dupont</v>
      </c>
      <c r="B11" s="18" t="s">
        <v>0</v>
      </c>
      <c r="C11" s="22"/>
      <c r="D11" s="22"/>
      <c r="E11" s="22"/>
      <c r="F11" s="23"/>
      <c r="G11" s="23"/>
      <c r="H11" s="24"/>
      <c r="I11" s="35">
        <f>IF($D8&gt;0,I8-I$5,I8)</f>
        <v>0</v>
      </c>
      <c r="J11" s="20">
        <f t="shared" si="5"/>
        <v>-1</v>
      </c>
      <c r="K11" s="20">
        <f t="shared" si="5"/>
        <v>-1</v>
      </c>
      <c r="L11" s="20">
        <f t="shared" si="5"/>
        <v>0</v>
      </c>
      <c r="M11" s="20">
        <f t="shared" si="5"/>
        <v>-1</v>
      </c>
      <c r="N11" s="20">
        <f t="shared" si="5"/>
        <v>-1</v>
      </c>
      <c r="O11" s="20">
        <f t="shared" si="5"/>
        <v>0</v>
      </c>
      <c r="P11" s="20">
        <f t="shared" si="5"/>
        <v>-1</v>
      </c>
      <c r="Q11" s="20">
        <f t="shared" si="5"/>
        <v>-1</v>
      </c>
      <c r="R11" s="20">
        <f t="shared" si="5"/>
        <v>-1</v>
      </c>
      <c r="S11" s="20">
        <f t="shared" si="5"/>
        <v>0</v>
      </c>
      <c r="T11" s="20">
        <f t="shared" si="5"/>
        <v>-1</v>
      </c>
      <c r="U11" s="20">
        <f t="shared" si="5"/>
        <v>0</v>
      </c>
      <c r="V11" s="20">
        <f t="shared" si="5"/>
        <v>-1</v>
      </c>
      <c r="W11" s="20">
        <f t="shared" si="5"/>
        <v>0</v>
      </c>
      <c r="X11" s="20">
        <f t="shared" si="5"/>
        <v>0</v>
      </c>
      <c r="Y11" s="20">
        <f t="shared" si="5"/>
        <v>-1</v>
      </c>
      <c r="Z11" s="36">
        <f t="shared" si="5"/>
        <v>0</v>
      </c>
      <c r="AA11" s="9"/>
      <c r="AB11" s="10"/>
      <c r="AC11" s="12"/>
    </row>
    <row r="12" spans="1:29" ht="16" customHeight="1">
      <c r="A12" s="42" t="s">
        <v>4</v>
      </c>
      <c r="B12" s="13"/>
      <c r="C12" s="14"/>
      <c r="D12" s="14"/>
      <c r="E12" s="14"/>
      <c r="F12" s="15"/>
      <c r="G12" s="15"/>
      <c r="H12" s="16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3"/>
      <c r="AB12" s="14"/>
      <c r="AC12" s="17"/>
    </row>
    <row r="13" spans="1:29" ht="16" customHeight="1">
      <c r="A13" s="39" t="str">
        <f>+A7</f>
        <v>Josette Martin</v>
      </c>
      <c r="B13" s="9"/>
      <c r="C13" s="10"/>
      <c r="D13" s="10"/>
      <c r="E13" s="10"/>
      <c r="F13" s="11"/>
      <c r="G13" s="11"/>
      <c r="H13" s="21"/>
      <c r="I13" s="35">
        <f>IF(I10&lt;I11,1,0)</f>
        <v>0</v>
      </c>
      <c r="J13" s="20">
        <f t="shared" ref="J13:Z13" si="6">IF(J10&lt;J11,1,0)</f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0</v>
      </c>
      <c r="U13" s="20">
        <f t="shared" si="6"/>
        <v>0</v>
      </c>
      <c r="V13" s="20">
        <f t="shared" si="6"/>
        <v>0</v>
      </c>
      <c r="W13" s="20">
        <f t="shared" si="6"/>
        <v>0</v>
      </c>
      <c r="X13" s="20">
        <f t="shared" si="6"/>
        <v>0</v>
      </c>
      <c r="Y13" s="20">
        <f t="shared" si="6"/>
        <v>0</v>
      </c>
      <c r="Z13" s="36">
        <f t="shared" si="6"/>
        <v>0</v>
      </c>
      <c r="AA13" s="9"/>
      <c r="AB13" s="10"/>
      <c r="AC13" s="12"/>
    </row>
    <row r="14" spans="1:29" ht="16" customHeight="1">
      <c r="A14" s="39" t="str">
        <f>A8</f>
        <v>Jacques Dupont</v>
      </c>
      <c r="B14" s="9"/>
      <c r="C14" s="10"/>
      <c r="D14" s="10"/>
      <c r="E14" s="10"/>
      <c r="F14" s="11"/>
      <c r="G14" s="11"/>
      <c r="H14" s="21"/>
      <c r="I14" s="35">
        <f>IF(I11&lt;I10,1,0)</f>
        <v>0</v>
      </c>
      <c r="J14" s="20">
        <f t="shared" ref="J14:Z14" si="7">IF(J11&lt;J10,1,0)</f>
        <v>1</v>
      </c>
      <c r="K14" s="20">
        <f t="shared" si="7"/>
        <v>1</v>
      </c>
      <c r="L14" s="20">
        <f t="shared" si="7"/>
        <v>0</v>
      </c>
      <c r="M14" s="20">
        <f t="shared" si="7"/>
        <v>1</v>
      </c>
      <c r="N14" s="20">
        <f t="shared" si="7"/>
        <v>1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0</v>
      </c>
      <c r="T14" s="20">
        <f t="shared" si="7"/>
        <v>1</v>
      </c>
      <c r="U14" s="20">
        <f t="shared" si="7"/>
        <v>0</v>
      </c>
      <c r="V14" s="20">
        <f t="shared" si="7"/>
        <v>1</v>
      </c>
      <c r="W14" s="20">
        <f t="shared" si="7"/>
        <v>0</v>
      </c>
      <c r="X14" s="20">
        <f t="shared" si="7"/>
        <v>0</v>
      </c>
      <c r="Y14" s="20">
        <f t="shared" si="7"/>
        <v>1</v>
      </c>
      <c r="Z14" s="36">
        <f t="shared" si="7"/>
        <v>0</v>
      </c>
      <c r="AA14" s="9"/>
      <c r="AB14" s="10"/>
      <c r="AC14" s="12"/>
    </row>
    <row r="15" spans="1:29" ht="16" customHeight="1">
      <c r="A15" s="42" t="s">
        <v>5</v>
      </c>
      <c r="B15" s="13"/>
      <c r="C15" s="14"/>
      <c r="D15" s="14"/>
      <c r="E15" s="14"/>
      <c r="F15" s="15"/>
      <c r="G15" s="15"/>
      <c r="H15" s="16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6"/>
      <c r="AA15" s="13"/>
      <c r="AB15" s="14"/>
      <c r="AC15" s="17"/>
    </row>
    <row r="16" spans="1:29" ht="16" customHeight="1">
      <c r="A16" s="40" t="str">
        <f>+A7</f>
        <v>Josette Martin</v>
      </c>
      <c r="B16" s="9"/>
      <c r="C16" s="10"/>
      <c r="D16" s="10"/>
      <c r="E16" s="10"/>
      <c r="F16" s="11"/>
      <c r="G16" s="11"/>
      <c r="H16" s="21"/>
      <c r="I16" s="35">
        <f>IF(I13-I14&gt;0,I13-I14,0)</f>
        <v>0</v>
      </c>
      <c r="J16" s="20">
        <f>IF(I16-I17+J13-J14&gt;0,I16-I17+J13-J14,0)</f>
        <v>0</v>
      </c>
      <c r="K16" s="20">
        <f t="shared" ref="K16:Z16" si="8">IF(J16-J17+K13-K14&gt;0,J16-J17+K13-K14,0)</f>
        <v>0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 t="shared" si="8"/>
        <v>0</v>
      </c>
      <c r="U16" s="20">
        <f t="shared" si="8"/>
        <v>0</v>
      </c>
      <c r="V16" s="20">
        <f t="shared" si="8"/>
        <v>0</v>
      </c>
      <c r="W16" s="20">
        <f t="shared" si="8"/>
        <v>0</v>
      </c>
      <c r="X16" s="20">
        <f t="shared" si="8"/>
        <v>0</v>
      </c>
      <c r="Y16" s="20">
        <f t="shared" si="8"/>
        <v>0</v>
      </c>
      <c r="Z16" s="36">
        <f t="shared" si="8"/>
        <v>0</v>
      </c>
      <c r="AA16" s="9"/>
      <c r="AB16" s="10"/>
      <c r="AC16" s="12"/>
    </row>
    <row r="17" spans="1:29" ht="16" customHeight="1" thickBot="1">
      <c r="A17" s="41" t="str">
        <f>A8</f>
        <v>Jacques Dupont</v>
      </c>
      <c r="B17" s="25"/>
      <c r="C17" s="26"/>
      <c r="D17" s="26"/>
      <c r="E17" s="26"/>
      <c r="F17" s="27"/>
      <c r="G17" s="27"/>
      <c r="H17" s="28"/>
      <c r="I17" s="92">
        <f>IF(I14-I13&gt;0,I14-I13,0)</f>
        <v>0</v>
      </c>
      <c r="J17" s="37">
        <f>IF(I17-I16+J14-J13&gt;0,I17-I16+J14-J13,0)</f>
        <v>1</v>
      </c>
      <c r="K17" s="37">
        <f t="shared" ref="K17:Z17" si="9">IF(J17-J16+K14-K13&gt;0,J17-J16+K14-K13,0)</f>
        <v>2</v>
      </c>
      <c r="L17" s="37">
        <f t="shared" si="9"/>
        <v>2</v>
      </c>
      <c r="M17" s="37">
        <f t="shared" si="9"/>
        <v>3</v>
      </c>
      <c r="N17" s="37">
        <f t="shared" si="9"/>
        <v>4</v>
      </c>
      <c r="O17" s="37">
        <f t="shared" si="9"/>
        <v>4</v>
      </c>
      <c r="P17" s="37">
        <f t="shared" si="9"/>
        <v>5</v>
      </c>
      <c r="Q17" s="37">
        <f t="shared" si="9"/>
        <v>6</v>
      </c>
      <c r="R17" s="37">
        <f t="shared" si="9"/>
        <v>7</v>
      </c>
      <c r="S17" s="37">
        <f t="shared" si="9"/>
        <v>7</v>
      </c>
      <c r="T17" s="37">
        <f t="shared" si="9"/>
        <v>8</v>
      </c>
      <c r="U17" s="37">
        <f t="shared" si="9"/>
        <v>8</v>
      </c>
      <c r="V17" s="37">
        <f t="shared" si="9"/>
        <v>9</v>
      </c>
      <c r="W17" s="37">
        <f t="shared" si="9"/>
        <v>9</v>
      </c>
      <c r="X17" s="37">
        <f t="shared" si="9"/>
        <v>9</v>
      </c>
      <c r="Y17" s="37">
        <f t="shared" si="9"/>
        <v>10</v>
      </c>
      <c r="Z17" s="38">
        <f t="shared" si="9"/>
        <v>10</v>
      </c>
      <c r="AA17" s="25"/>
      <c r="AB17" s="26"/>
      <c r="AC17" s="29"/>
    </row>
    <row r="18" spans="1:29" ht="16" hidden="1" customHeight="1" thickTop="1">
      <c r="A18" s="31" t="s">
        <v>0</v>
      </c>
      <c r="B18" s="84" t="s">
        <v>0</v>
      </c>
      <c r="R18" s="85">
        <f>IF((R16+R17)&gt;($Z$1-Q$1),"10 et 8",(IF((R16+R17)=($Z$1-Q$1),"9 et 8",)))</f>
        <v>0</v>
      </c>
      <c r="S18" s="85">
        <f>IF((S16+S17)&gt;($Z$1-R$1),"9 et 7",(IF((S16+S17)=($Z$1-R$1),"8 et 7",0)))</f>
        <v>0</v>
      </c>
      <c r="T18" s="85" t="str">
        <f>IF((T16+T17)&gt;($Z$1-S$1),"8 et 6",(IF((T16+T17)=($Z$1-S$1),"7 et 6",0)))</f>
        <v>8 et 6</v>
      </c>
      <c r="U18" s="85" t="str">
        <f>IF((U16+U17)&gt;($Z$1-T$1),"7 et 5",(IF((U16+U17)=($Z$1-T$1),"6 et 5",0)))</f>
        <v>7 et 5</v>
      </c>
      <c r="V18" s="85" t="str">
        <f>IF((V16+V17)&gt;($Z$1-U$1),"6 et 4",(IF((V16+V17)=($Z$1-U$1),"5 et 4",0)))</f>
        <v>6 et 4</v>
      </c>
      <c r="W18" s="85" t="str">
        <f>IF((W16+W17)&gt;($Z$1-V$1),"5 et 3",(IF((W16+W17)=($Z$1-V$1),"4 et 3",0)))</f>
        <v>5 et 3</v>
      </c>
      <c r="X18" s="85" t="str">
        <f>IF((X16+X17)&gt;($Z$1-W$1),"4 et 2",(IF((X16+X17)=($Z$1-W$1),"3 et 2",0)))</f>
        <v>4 et 2</v>
      </c>
      <c r="Y18" s="85" t="str">
        <f>IF((Y16+Y17)&gt;($Z$1-X$1),"3 et 1",(IF((Y16+Y17)=($Z$1-X$1),"2 et 1",0)))</f>
        <v>3 et 1</v>
      </c>
      <c r="Z18" s="85" t="str">
        <f>IF((Z16+Z17)&gt;($Z$1-Y$1),"2 up",(IF((Z16+Z17)=($Z$1-Y$1),"1 up","All Square")))</f>
        <v>2 up</v>
      </c>
    </row>
    <row r="19" spans="1:29" ht="16" hidden="1" customHeight="1">
      <c r="B19" s="84"/>
      <c r="R19" s="85">
        <f>IF(R18=0,0,1)</f>
        <v>0</v>
      </c>
      <c r="S19" s="85">
        <f t="shared" ref="S19:Z19" si="10">IF(S18=0,0,1)</f>
        <v>0</v>
      </c>
      <c r="T19" s="85">
        <f t="shared" si="10"/>
        <v>1</v>
      </c>
      <c r="U19" s="85">
        <f t="shared" si="10"/>
        <v>1</v>
      </c>
      <c r="V19" s="85">
        <f t="shared" si="10"/>
        <v>1</v>
      </c>
      <c r="W19" s="85">
        <f t="shared" si="10"/>
        <v>1</v>
      </c>
      <c r="X19" s="85">
        <f t="shared" si="10"/>
        <v>1</v>
      </c>
      <c r="Y19" s="85">
        <f t="shared" si="10"/>
        <v>1</v>
      </c>
      <c r="Z19" s="85">
        <f t="shared" si="10"/>
        <v>1</v>
      </c>
    </row>
    <row r="20" spans="1:29" ht="16" customHeight="1" thickTop="1">
      <c r="A20" s="31" t="s">
        <v>27</v>
      </c>
      <c r="B20" s="84" t="s">
        <v>31</v>
      </c>
      <c r="I20" s="93" t="s">
        <v>37</v>
      </c>
      <c r="J20" s="94"/>
      <c r="K20" s="94"/>
      <c r="L20" s="94"/>
      <c r="M20" s="94"/>
      <c r="N20" s="94"/>
      <c r="O20" s="94"/>
      <c r="P20" s="94"/>
      <c r="Q20" s="95" t="str">
        <f>IF(Z20="All Square",,IF($Z16&gt;$Z17,$A16,$A17))</f>
        <v>Jacques Dupont</v>
      </c>
      <c r="R20" s="93">
        <f>IF(SUM($R19:R19)=1,R18,0)</f>
        <v>0</v>
      </c>
      <c r="S20" s="93">
        <f>IF(SUM($R19:S19)=1,S18,0)</f>
        <v>0</v>
      </c>
      <c r="T20" s="93" t="str">
        <f>IF(SUM($R19:T19)=1,T18,0)</f>
        <v>8 et 6</v>
      </c>
      <c r="U20" s="93">
        <f>IF(SUM($R19:U19)=1,U18,0)</f>
        <v>0</v>
      </c>
      <c r="V20" s="93">
        <f>IF(SUM($R19:V19)=1,V18,0)</f>
        <v>0</v>
      </c>
      <c r="W20" s="93">
        <f>IF(SUM($R19:W19)=1,W18,0)</f>
        <v>0</v>
      </c>
      <c r="X20" s="93">
        <f>IF(SUM($R19:X19)=1,X18,0)</f>
        <v>0</v>
      </c>
      <c r="Y20" s="93">
        <f>IF(SUM($R19:Y19)=1,Y18,0)</f>
        <v>0</v>
      </c>
      <c r="Z20" s="93">
        <f>IF(SUM($R19:Z19)=1,Z18,0)</f>
        <v>0</v>
      </c>
      <c r="AA20" s="94"/>
      <c r="AB20" s="94"/>
      <c r="AC20" s="94"/>
    </row>
    <row r="21" spans="1:29" ht="16" hidden="1" customHeight="1" thickTop="1">
      <c r="A21" s="56"/>
      <c r="B21" s="44"/>
      <c r="C21" s="45" t="s">
        <v>12</v>
      </c>
      <c r="D21" s="45" t="s">
        <v>15</v>
      </c>
      <c r="E21" s="45" t="s">
        <v>24</v>
      </c>
      <c r="F21" s="45" t="s">
        <v>13</v>
      </c>
      <c r="G21" s="57" t="s">
        <v>8</v>
      </c>
      <c r="H21" s="5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3"/>
      <c r="AA21" s="44"/>
      <c r="AB21" s="45"/>
      <c r="AC21" s="54"/>
    </row>
    <row r="22" spans="1:29" ht="16" hidden="1" customHeight="1">
      <c r="A22" s="58" t="s">
        <v>11</v>
      </c>
      <c r="B22" s="59" t="s">
        <v>6</v>
      </c>
      <c r="C22" s="60">
        <v>71.5</v>
      </c>
      <c r="D22" s="60">
        <v>69.900000000000006</v>
      </c>
      <c r="E22" s="60">
        <v>71.599999999999994</v>
      </c>
      <c r="F22" s="60">
        <v>70.599999999999994</v>
      </c>
      <c r="G22" s="61">
        <f>AC22</f>
        <v>71</v>
      </c>
      <c r="H22" s="62" t="s">
        <v>8</v>
      </c>
      <c r="I22" s="59">
        <v>4</v>
      </c>
      <c r="J22" s="63">
        <v>5</v>
      </c>
      <c r="K22" s="63">
        <v>4</v>
      </c>
      <c r="L22" s="63">
        <v>3</v>
      </c>
      <c r="M22" s="63">
        <v>5</v>
      </c>
      <c r="N22" s="63">
        <v>4</v>
      </c>
      <c r="O22" s="63">
        <v>3</v>
      </c>
      <c r="P22" s="63">
        <v>4</v>
      </c>
      <c r="Q22" s="63">
        <v>4</v>
      </c>
      <c r="R22" s="63">
        <v>4</v>
      </c>
      <c r="S22" s="63">
        <v>3</v>
      </c>
      <c r="T22" s="63">
        <v>5</v>
      </c>
      <c r="U22" s="63">
        <v>4</v>
      </c>
      <c r="V22" s="63">
        <v>3</v>
      </c>
      <c r="W22" s="63">
        <v>5</v>
      </c>
      <c r="X22" s="63">
        <v>4</v>
      </c>
      <c r="Y22" s="63">
        <v>4</v>
      </c>
      <c r="Z22" s="62">
        <v>3</v>
      </c>
      <c r="AA22" s="59">
        <f xml:space="preserve"> SUM(I22:Q22)</f>
        <v>36</v>
      </c>
      <c r="AB22" s="63">
        <f>SUM(R22:Z22)</f>
        <v>35</v>
      </c>
      <c r="AC22" s="64">
        <f>AA22+AB22</f>
        <v>71</v>
      </c>
    </row>
    <row r="23" spans="1:29" ht="16" hidden="1" customHeight="1">
      <c r="A23" s="58"/>
      <c r="B23" s="59" t="s">
        <v>14</v>
      </c>
      <c r="C23" s="63">
        <v>131</v>
      </c>
      <c r="D23" s="63">
        <v>126</v>
      </c>
      <c r="E23" s="63">
        <v>125</v>
      </c>
      <c r="F23" s="63">
        <v>121</v>
      </c>
      <c r="G23" s="65">
        <f t="shared" ref="G23:G27" si="11">AC23</f>
        <v>171</v>
      </c>
      <c r="H23" s="62" t="s">
        <v>17</v>
      </c>
      <c r="I23" s="59">
        <v>5</v>
      </c>
      <c r="J23" s="63">
        <v>7</v>
      </c>
      <c r="K23" s="63">
        <v>17</v>
      </c>
      <c r="L23" s="63">
        <v>13</v>
      </c>
      <c r="M23" s="63">
        <v>1</v>
      </c>
      <c r="N23" s="63">
        <v>3</v>
      </c>
      <c r="O23" s="63">
        <v>15</v>
      </c>
      <c r="P23" s="63">
        <v>11</v>
      </c>
      <c r="Q23" s="63">
        <v>9</v>
      </c>
      <c r="R23" s="63">
        <v>12</v>
      </c>
      <c r="S23" s="63">
        <v>14</v>
      </c>
      <c r="T23" s="63">
        <v>2</v>
      </c>
      <c r="U23" s="63">
        <v>10</v>
      </c>
      <c r="V23" s="63">
        <v>18</v>
      </c>
      <c r="W23" s="63">
        <v>8</v>
      </c>
      <c r="X23" s="63">
        <v>6</v>
      </c>
      <c r="Y23" s="63">
        <v>4</v>
      </c>
      <c r="Z23" s="62">
        <v>16</v>
      </c>
      <c r="AA23" s="59"/>
      <c r="AB23" s="63"/>
      <c r="AC23" s="64">
        <f>SUM(I23:Z23)</f>
        <v>171</v>
      </c>
    </row>
    <row r="24" spans="1:29" ht="16" hidden="1" customHeight="1">
      <c r="A24" s="66" t="s">
        <v>7</v>
      </c>
      <c r="B24" s="67" t="s">
        <v>6</v>
      </c>
      <c r="C24" s="68">
        <v>70.3</v>
      </c>
      <c r="D24" s="68">
        <v>68.3</v>
      </c>
      <c r="E24" s="68">
        <v>71.900000000000006</v>
      </c>
      <c r="F24" s="68">
        <v>70.2</v>
      </c>
      <c r="G24" s="69">
        <f t="shared" si="11"/>
        <v>70</v>
      </c>
      <c r="H24" s="70" t="s">
        <v>8</v>
      </c>
      <c r="I24" s="67">
        <v>4</v>
      </c>
      <c r="J24" s="71">
        <v>4</v>
      </c>
      <c r="K24" s="72">
        <v>5</v>
      </c>
      <c r="L24" s="72">
        <v>3</v>
      </c>
      <c r="M24" s="72">
        <v>4</v>
      </c>
      <c r="N24" s="72">
        <v>3</v>
      </c>
      <c r="O24" s="72">
        <v>3</v>
      </c>
      <c r="P24" s="72">
        <v>4</v>
      </c>
      <c r="Q24" s="72">
        <v>5</v>
      </c>
      <c r="R24" s="72">
        <v>4</v>
      </c>
      <c r="S24" s="72">
        <v>4</v>
      </c>
      <c r="T24" s="72">
        <v>5</v>
      </c>
      <c r="U24" s="72">
        <v>3</v>
      </c>
      <c r="V24" s="72">
        <v>4</v>
      </c>
      <c r="W24" s="72">
        <v>5</v>
      </c>
      <c r="X24" s="72">
        <v>3</v>
      </c>
      <c r="Y24" s="72">
        <v>4</v>
      </c>
      <c r="Z24" s="70">
        <v>3</v>
      </c>
      <c r="AA24" s="67">
        <f xml:space="preserve"> SUM(I24:Q24)</f>
        <v>35</v>
      </c>
      <c r="AB24" s="72">
        <f>SUM(R24:Z24)</f>
        <v>35</v>
      </c>
      <c r="AC24" s="73">
        <f>AA24+AB24</f>
        <v>70</v>
      </c>
    </row>
    <row r="25" spans="1:29" ht="16" hidden="1" customHeight="1">
      <c r="A25" s="66"/>
      <c r="B25" s="67" t="s">
        <v>14</v>
      </c>
      <c r="C25" s="68">
        <v>131</v>
      </c>
      <c r="D25" s="68">
        <v>127</v>
      </c>
      <c r="E25" s="68">
        <v>128</v>
      </c>
      <c r="F25" s="68">
        <v>125</v>
      </c>
      <c r="G25" s="69">
        <f t="shared" si="11"/>
        <v>171</v>
      </c>
      <c r="H25" s="70" t="s">
        <v>17</v>
      </c>
      <c r="I25" s="67">
        <v>18</v>
      </c>
      <c r="J25" s="72">
        <v>8</v>
      </c>
      <c r="K25" s="72">
        <v>2</v>
      </c>
      <c r="L25" s="72">
        <v>14</v>
      </c>
      <c r="M25" s="72">
        <v>6</v>
      </c>
      <c r="N25" s="72">
        <v>10</v>
      </c>
      <c r="O25" s="72">
        <v>16</v>
      </c>
      <c r="P25" s="72">
        <v>4</v>
      </c>
      <c r="Q25" s="72">
        <v>7</v>
      </c>
      <c r="R25" s="72">
        <v>1</v>
      </c>
      <c r="S25" s="72">
        <v>17</v>
      </c>
      <c r="T25" s="72">
        <v>9</v>
      </c>
      <c r="U25" s="72">
        <v>15</v>
      </c>
      <c r="V25" s="72">
        <v>3</v>
      </c>
      <c r="W25" s="72">
        <v>11</v>
      </c>
      <c r="X25" s="72">
        <v>12</v>
      </c>
      <c r="Y25" s="72">
        <v>5</v>
      </c>
      <c r="Z25" s="70">
        <v>13</v>
      </c>
      <c r="AA25" s="67"/>
      <c r="AB25" s="72"/>
      <c r="AC25" s="73">
        <f>SUM(I25:Z25)</f>
        <v>171</v>
      </c>
    </row>
    <row r="26" spans="1:29" ht="16" hidden="1" customHeight="1">
      <c r="A26" s="74" t="s">
        <v>16</v>
      </c>
      <c r="B26" s="75" t="s">
        <v>6</v>
      </c>
      <c r="C26" s="76"/>
      <c r="D26" s="76"/>
      <c r="E26" s="76"/>
      <c r="F26" s="76"/>
      <c r="G26" s="77">
        <f t="shared" si="11"/>
        <v>0</v>
      </c>
      <c r="H26" s="78" t="s">
        <v>8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8"/>
      <c r="AA26" s="75"/>
      <c r="AB26" s="76"/>
      <c r="AC26" s="88"/>
    </row>
    <row r="27" spans="1:29" ht="16" hidden="1" customHeight="1" thickBot="1">
      <c r="A27" s="79"/>
      <c r="B27" s="80" t="s">
        <v>14</v>
      </c>
      <c r="C27" s="81"/>
      <c r="D27" s="81"/>
      <c r="E27" s="81"/>
      <c r="F27" s="81"/>
      <c r="G27" s="82">
        <f t="shared" si="11"/>
        <v>0</v>
      </c>
      <c r="H27" s="83" t="s">
        <v>17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3"/>
      <c r="AA27" s="80"/>
      <c r="AB27" s="81"/>
      <c r="AC27" s="89"/>
    </row>
    <row r="28" spans="1:29" ht="16" hidden="1" customHeight="1" thickTop="1">
      <c r="A28" s="84" t="s">
        <v>6</v>
      </c>
      <c r="B28" s="85">
        <f>VLOOKUP($E7,Calculette!$A$31:$B$42,2,FALSE)</f>
        <v>4</v>
      </c>
      <c r="C28" s="86">
        <f>INDEX($C$22:$G$27,VLOOKUP($A$2,Calculette!$A$31:$B$42,2,FALSE),VLOOKUP($E$7,Calculette!$A$31:$B$42,2,FALSE))</f>
        <v>70.2</v>
      </c>
      <c r="D28" s="85">
        <f>VLOOKUP($E8,Calculette!$A$31:$B$42,2,FALSE)</f>
        <v>2</v>
      </c>
      <c r="E28" s="86">
        <f>INDEX($C$22:$G$27,VLOOKUP($A$2,Calculette!$A$31:$B$42,2,FALSE),VLOOKUP($E$8,Calculette!$A$31:$B$42,2,FALSE))</f>
        <v>68.3</v>
      </c>
    </row>
    <row r="29" spans="1:29" ht="16" hidden="1" customHeight="1">
      <c r="A29" s="84" t="s">
        <v>14</v>
      </c>
      <c r="B29" s="85"/>
      <c r="C29" s="86">
        <f>INDEX($C$22:$G$27,1+VLOOKUP($A$2,Calculette!$A$31:$B$42,2,FALSE),VLOOKUP($E$7,Calculette!$A$31:$B$42,2,FALSE))</f>
        <v>125</v>
      </c>
      <c r="D29" s="85"/>
      <c r="E29" s="86">
        <f>INDEX($C$22:$G$27,1+VLOOKUP($A$2,Calculette!$A$31:$B$42,2,FALSE),VLOOKUP($E$8,Calculette!$A$31:$B$42,2,FALSE))</f>
        <v>127</v>
      </c>
    </row>
    <row r="30" spans="1:29" ht="16" hidden="1" customHeight="1">
      <c r="A30" s="84" t="s">
        <v>8</v>
      </c>
      <c r="B30" s="85"/>
      <c r="C30" s="86">
        <f>INDEX($C$22:$G$27,VLOOKUP($A$2,Calculette!$A$31:$B$42,2,FALSE),5)</f>
        <v>70</v>
      </c>
      <c r="D30" s="85"/>
      <c r="E30" s="86">
        <f>INDEX($C$22:$G$27,VLOOKUP($A$2,Calculette!$A$31:$B$42,2,FALSE),5)</f>
        <v>70</v>
      </c>
    </row>
    <row r="31" spans="1:29" ht="16" hidden="1" customHeight="1">
      <c r="A31"/>
      <c r="B31"/>
    </row>
    <row r="32" spans="1:29" ht="16" hidden="1" customHeight="1">
      <c r="A32" s="2" t="s">
        <v>12</v>
      </c>
      <c r="B32">
        <v>1</v>
      </c>
    </row>
    <row r="33" spans="1:2" ht="16" hidden="1" customHeight="1">
      <c r="A33" s="2" t="s">
        <v>15</v>
      </c>
      <c r="B33">
        <v>2</v>
      </c>
    </row>
    <row r="34" spans="1:2" ht="16" hidden="1" customHeight="1">
      <c r="A34" s="2" t="s">
        <v>24</v>
      </c>
      <c r="B34">
        <v>3</v>
      </c>
    </row>
    <row r="35" spans="1:2" ht="16" hidden="1" customHeight="1">
      <c r="A35" s="2" t="s">
        <v>13</v>
      </c>
      <c r="B35">
        <v>4</v>
      </c>
    </row>
    <row r="36" spans="1:2" ht="16" hidden="1" customHeight="1">
      <c r="A36" s="3"/>
      <c r="B36"/>
    </row>
    <row r="37" spans="1:2" ht="16" hidden="1" customHeight="1">
      <c r="A37" s="4"/>
      <c r="B37"/>
    </row>
    <row r="38" spans="1:2" ht="16" hidden="1" customHeight="1">
      <c r="A38" s="1" t="s">
        <v>11</v>
      </c>
      <c r="B38">
        <v>1</v>
      </c>
    </row>
    <row r="39" spans="1:2" ht="16" hidden="1" customHeight="1">
      <c r="A39" s="1" t="s">
        <v>7</v>
      </c>
      <c r="B39">
        <v>3</v>
      </c>
    </row>
    <row r="40" spans="1:2" ht="16" hidden="1" customHeight="1">
      <c r="A40" s="1" t="s">
        <v>23</v>
      </c>
      <c r="B40">
        <v>5</v>
      </c>
    </row>
    <row r="41" spans="1:2" ht="16" hidden="1" customHeight="1">
      <c r="A41" s="1"/>
      <c r="B41"/>
    </row>
  </sheetData>
  <sheetProtection sheet="1" objects="1" scenarios="1" selectLockedCells="1"/>
  <dataValidations count="2">
    <dataValidation type="list" allowBlank="1" showInputMessage="1" showErrorMessage="1" sqref="E7:E8" xr:uid="{0F38F7EF-7E80-D84C-BA60-D9C08AA0971B}">
      <formula1>$C$21:$F$21</formula1>
    </dataValidation>
    <dataValidation type="list" allowBlank="1" showInputMessage="1" showErrorMessage="1" sqref="A2" xr:uid="{E8F0903D-1495-DE47-9DCC-690C6E2DAB2E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9729-DE38-3C4C-9320-086F585A66F8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1" customWidth="1"/>
    <col min="2" max="5" width="6.83203125" style="30" customWidth="1"/>
    <col min="6" max="7" width="6.83203125" style="30" hidden="1" customWidth="1"/>
    <col min="8" max="8" width="10.83203125" style="30" customWidth="1"/>
    <col min="9" max="29" width="4.83203125" style="30" customWidth="1"/>
    <col min="30" max="16384" width="3.83203125" style="5"/>
  </cols>
  <sheetData>
    <row r="1" spans="1:29" ht="16" customHeight="1" thickTop="1">
      <c r="A1" s="43" t="s">
        <v>26</v>
      </c>
      <c r="B1" s="44" t="s">
        <v>19</v>
      </c>
      <c r="C1" s="45" t="s">
        <v>30</v>
      </c>
      <c r="D1" s="46" t="s">
        <v>1</v>
      </c>
      <c r="E1" s="46" t="s">
        <v>28</v>
      </c>
      <c r="F1" s="47"/>
      <c r="G1" s="47"/>
      <c r="H1" s="48" t="s">
        <v>18</v>
      </c>
      <c r="I1" s="44">
        <v>1</v>
      </c>
      <c r="J1" s="45">
        <f t="shared" ref="J1:Z1" si="0">I1+1</f>
        <v>2</v>
      </c>
      <c r="K1" s="45">
        <f t="shared" si="0"/>
        <v>3</v>
      </c>
      <c r="L1" s="45">
        <f t="shared" si="0"/>
        <v>4</v>
      </c>
      <c r="M1" s="45">
        <f t="shared" si="0"/>
        <v>5</v>
      </c>
      <c r="N1" s="45">
        <f t="shared" si="0"/>
        <v>6</v>
      </c>
      <c r="O1" s="45">
        <f t="shared" si="0"/>
        <v>7</v>
      </c>
      <c r="P1" s="45">
        <f t="shared" si="0"/>
        <v>8</v>
      </c>
      <c r="Q1" s="45">
        <f t="shared" si="0"/>
        <v>9</v>
      </c>
      <c r="R1" s="45">
        <f t="shared" si="0"/>
        <v>10</v>
      </c>
      <c r="S1" s="45">
        <f t="shared" si="0"/>
        <v>11</v>
      </c>
      <c r="T1" s="45">
        <f t="shared" si="0"/>
        <v>12</v>
      </c>
      <c r="U1" s="45">
        <f t="shared" si="0"/>
        <v>13</v>
      </c>
      <c r="V1" s="45">
        <f t="shared" si="0"/>
        <v>14</v>
      </c>
      <c r="W1" s="45">
        <f t="shared" si="0"/>
        <v>15</v>
      </c>
      <c r="X1" s="45">
        <f t="shared" si="0"/>
        <v>16</v>
      </c>
      <c r="Y1" s="45">
        <f t="shared" si="0"/>
        <v>17</v>
      </c>
      <c r="Z1" s="53">
        <f t="shared" si="0"/>
        <v>18</v>
      </c>
      <c r="AA1" s="44" t="s">
        <v>32</v>
      </c>
      <c r="AB1" s="45" t="s">
        <v>34</v>
      </c>
      <c r="AC1" s="54" t="s">
        <v>33</v>
      </c>
    </row>
    <row r="2" spans="1:29" ht="16" customHeight="1">
      <c r="A2" s="96" t="str">
        <f>Calculette!A2</f>
        <v>Verger</v>
      </c>
      <c r="B2" s="49"/>
      <c r="C2" s="50" t="s">
        <v>20</v>
      </c>
      <c r="D2" s="50" t="s">
        <v>21</v>
      </c>
      <c r="E2" s="50" t="s">
        <v>29</v>
      </c>
      <c r="F2" s="51"/>
      <c r="G2" s="51"/>
      <c r="H2" s="52" t="s">
        <v>8</v>
      </c>
      <c r="I2" s="49">
        <f>IF($A$2="Mionnay",I22,I24)</f>
        <v>4</v>
      </c>
      <c r="J2" s="50">
        <f t="shared" ref="J2:Z2" si="1">IF($A$2="Mionnay",J22,J24)</f>
        <v>4</v>
      </c>
      <c r="K2" s="50">
        <f t="shared" si="1"/>
        <v>5</v>
      </c>
      <c r="L2" s="50">
        <f t="shared" si="1"/>
        <v>3</v>
      </c>
      <c r="M2" s="50">
        <f t="shared" si="1"/>
        <v>4</v>
      </c>
      <c r="N2" s="50">
        <f t="shared" si="1"/>
        <v>3</v>
      </c>
      <c r="O2" s="50">
        <f t="shared" si="1"/>
        <v>3</v>
      </c>
      <c r="P2" s="50">
        <f t="shared" si="1"/>
        <v>4</v>
      </c>
      <c r="Q2" s="50">
        <f t="shared" si="1"/>
        <v>5</v>
      </c>
      <c r="R2" s="50">
        <f t="shared" si="1"/>
        <v>4</v>
      </c>
      <c r="S2" s="50">
        <f t="shared" si="1"/>
        <v>4</v>
      </c>
      <c r="T2" s="50">
        <f t="shared" si="1"/>
        <v>5</v>
      </c>
      <c r="U2" s="50">
        <f t="shared" si="1"/>
        <v>3</v>
      </c>
      <c r="V2" s="50">
        <f t="shared" si="1"/>
        <v>4</v>
      </c>
      <c r="W2" s="50">
        <f t="shared" si="1"/>
        <v>5</v>
      </c>
      <c r="X2" s="50">
        <f t="shared" si="1"/>
        <v>3</v>
      </c>
      <c r="Y2" s="50">
        <f t="shared" si="1"/>
        <v>4</v>
      </c>
      <c r="Z2" s="52">
        <f t="shared" si="1"/>
        <v>3</v>
      </c>
      <c r="AA2" s="49">
        <f xml:space="preserve"> SUM(I2:Q2)</f>
        <v>35</v>
      </c>
      <c r="AB2" s="50">
        <f>SUM(R2:Z2)</f>
        <v>35</v>
      </c>
      <c r="AC2" s="55">
        <f>AA2+AB2</f>
        <v>70</v>
      </c>
    </row>
    <row r="3" spans="1:29" ht="16" customHeight="1">
      <c r="A3" s="91" t="s">
        <v>25</v>
      </c>
      <c r="B3" s="49"/>
      <c r="C3" s="50" t="s">
        <v>0</v>
      </c>
      <c r="D3" s="50" t="s">
        <v>30</v>
      </c>
      <c r="E3" s="50" t="s">
        <v>22</v>
      </c>
      <c r="F3" s="51"/>
      <c r="G3" s="51"/>
      <c r="H3" s="52" t="s">
        <v>30</v>
      </c>
      <c r="I3" s="49">
        <f t="shared" ref="I3:Z3" si="2">IF($A$2="Mionnay",I23,I25)</f>
        <v>18</v>
      </c>
      <c r="J3" s="50">
        <f t="shared" si="2"/>
        <v>8</v>
      </c>
      <c r="K3" s="50">
        <f t="shared" si="2"/>
        <v>2</v>
      </c>
      <c r="L3" s="50">
        <f t="shared" si="2"/>
        <v>14</v>
      </c>
      <c r="M3" s="50">
        <f t="shared" si="2"/>
        <v>6</v>
      </c>
      <c r="N3" s="50">
        <f t="shared" si="2"/>
        <v>10</v>
      </c>
      <c r="O3" s="50">
        <f t="shared" si="2"/>
        <v>16</v>
      </c>
      <c r="P3" s="50">
        <f t="shared" si="2"/>
        <v>4</v>
      </c>
      <c r="Q3" s="50">
        <f t="shared" si="2"/>
        <v>7</v>
      </c>
      <c r="R3" s="50">
        <f t="shared" si="2"/>
        <v>1</v>
      </c>
      <c r="S3" s="50">
        <f t="shared" si="2"/>
        <v>17</v>
      </c>
      <c r="T3" s="50">
        <f t="shared" si="2"/>
        <v>9</v>
      </c>
      <c r="U3" s="50">
        <f t="shared" si="2"/>
        <v>15</v>
      </c>
      <c r="V3" s="50">
        <f t="shared" si="2"/>
        <v>3</v>
      </c>
      <c r="W3" s="50">
        <f t="shared" si="2"/>
        <v>11</v>
      </c>
      <c r="X3" s="50">
        <f t="shared" si="2"/>
        <v>12</v>
      </c>
      <c r="Y3" s="50">
        <f t="shared" si="2"/>
        <v>5</v>
      </c>
      <c r="Z3" s="52">
        <f t="shared" si="2"/>
        <v>13</v>
      </c>
      <c r="AA3" s="6"/>
      <c r="AB3" s="7"/>
      <c r="AC3" s="55">
        <f>SUM(I3:Z3)</f>
        <v>171</v>
      </c>
    </row>
    <row r="4" spans="1:29" ht="16" customHeight="1">
      <c r="A4" s="97">
        <f>Calculette!A4</f>
        <v>44748</v>
      </c>
      <c r="B4" s="49"/>
      <c r="C4" s="50"/>
      <c r="D4" s="50"/>
      <c r="E4" s="50"/>
      <c r="F4" s="50"/>
      <c r="G4" s="51"/>
      <c r="H4" s="52" t="s">
        <v>9</v>
      </c>
      <c r="I4" s="49">
        <f>$D7+$D8-I3</f>
        <v>-8</v>
      </c>
      <c r="J4" s="50">
        <f t="shared" ref="J4:Z4" si="3">$D7+$D8-J3</f>
        <v>2</v>
      </c>
      <c r="K4" s="50">
        <f t="shared" si="3"/>
        <v>8</v>
      </c>
      <c r="L4" s="50">
        <f t="shared" si="3"/>
        <v>-4</v>
      </c>
      <c r="M4" s="50">
        <f t="shared" si="3"/>
        <v>4</v>
      </c>
      <c r="N4" s="50">
        <f t="shared" si="3"/>
        <v>0</v>
      </c>
      <c r="O4" s="50">
        <f t="shared" si="3"/>
        <v>-6</v>
      </c>
      <c r="P4" s="50">
        <f t="shared" si="3"/>
        <v>6</v>
      </c>
      <c r="Q4" s="50">
        <f t="shared" si="3"/>
        <v>3</v>
      </c>
      <c r="R4" s="50">
        <f t="shared" si="3"/>
        <v>9</v>
      </c>
      <c r="S4" s="50">
        <f t="shared" si="3"/>
        <v>-7</v>
      </c>
      <c r="T4" s="50">
        <f t="shared" si="3"/>
        <v>1</v>
      </c>
      <c r="U4" s="50">
        <f t="shared" si="3"/>
        <v>-5</v>
      </c>
      <c r="V4" s="50">
        <f t="shared" si="3"/>
        <v>7</v>
      </c>
      <c r="W4" s="50">
        <f t="shared" si="3"/>
        <v>-1</v>
      </c>
      <c r="X4" s="50">
        <f t="shared" si="3"/>
        <v>-2</v>
      </c>
      <c r="Y4" s="50">
        <f t="shared" si="3"/>
        <v>5</v>
      </c>
      <c r="Z4" s="52">
        <f t="shared" si="3"/>
        <v>-3</v>
      </c>
      <c r="AA4" s="6" t="s">
        <v>0</v>
      </c>
      <c r="AB4" s="7" t="s">
        <v>0</v>
      </c>
      <c r="AC4" s="55">
        <f>SUM(I4:Z4)</f>
        <v>9</v>
      </c>
    </row>
    <row r="5" spans="1:29" ht="16" customHeight="1">
      <c r="A5" s="8" t="s">
        <v>0</v>
      </c>
      <c r="B5" s="9"/>
      <c r="C5" s="10"/>
      <c r="D5" s="10"/>
      <c r="E5" s="10"/>
      <c r="F5" s="11"/>
      <c r="G5" s="11"/>
      <c r="H5" s="87" t="s">
        <v>10</v>
      </c>
      <c r="I5" s="32">
        <f>IF(($D7+$D8)&gt;18,IF(I4&lt;18,1,2),IF(I4&lt;0,0,1))</f>
        <v>0</v>
      </c>
      <c r="J5" s="33">
        <f t="shared" ref="J5:Z5" si="4">IF(($D7+$D8)&gt;18,IF(J4&lt;18,1,2),IF(J4&lt;0,0,1))</f>
        <v>1</v>
      </c>
      <c r="K5" s="33">
        <f t="shared" si="4"/>
        <v>1</v>
      </c>
      <c r="L5" s="33">
        <f t="shared" si="4"/>
        <v>0</v>
      </c>
      <c r="M5" s="33">
        <f t="shared" si="4"/>
        <v>1</v>
      </c>
      <c r="N5" s="33">
        <f t="shared" si="4"/>
        <v>1</v>
      </c>
      <c r="O5" s="33">
        <f t="shared" si="4"/>
        <v>0</v>
      </c>
      <c r="P5" s="33">
        <f t="shared" si="4"/>
        <v>1</v>
      </c>
      <c r="Q5" s="33">
        <f t="shared" si="4"/>
        <v>1</v>
      </c>
      <c r="R5" s="33">
        <f t="shared" si="4"/>
        <v>1</v>
      </c>
      <c r="S5" s="33">
        <f t="shared" si="4"/>
        <v>0</v>
      </c>
      <c r="T5" s="33">
        <f t="shared" si="4"/>
        <v>1</v>
      </c>
      <c r="U5" s="33">
        <f t="shared" si="4"/>
        <v>0</v>
      </c>
      <c r="V5" s="33">
        <f t="shared" si="4"/>
        <v>1</v>
      </c>
      <c r="W5" s="33">
        <f t="shared" si="4"/>
        <v>0</v>
      </c>
      <c r="X5" s="33">
        <f t="shared" si="4"/>
        <v>0</v>
      </c>
      <c r="Y5" s="33">
        <f t="shared" si="4"/>
        <v>1</v>
      </c>
      <c r="Z5" s="34">
        <f t="shared" si="4"/>
        <v>0</v>
      </c>
      <c r="AA5" s="9" t="s">
        <v>0</v>
      </c>
      <c r="AB5" s="10" t="s">
        <v>0</v>
      </c>
      <c r="AC5" s="12" t="s">
        <v>0</v>
      </c>
    </row>
    <row r="6" spans="1:29" ht="16" customHeight="1">
      <c r="A6" s="42" t="s">
        <v>2</v>
      </c>
      <c r="B6" s="13"/>
      <c r="C6" s="14"/>
      <c r="D6" s="14"/>
      <c r="E6" s="14"/>
      <c r="F6" s="15"/>
      <c r="G6" s="15"/>
      <c r="H6" s="16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  <c r="AA6" s="13"/>
      <c r="AB6" s="14"/>
      <c r="AC6" s="17"/>
    </row>
    <row r="7" spans="1:29" ht="16" customHeight="1">
      <c r="A7" s="98" t="str">
        <f>Calculette!A7</f>
        <v>Josette Martin</v>
      </c>
      <c r="B7" s="99">
        <f>Calculette!B7</f>
        <v>19</v>
      </c>
      <c r="C7" s="19">
        <f>IF(B7&gt;36,36,B7)*C$29/113+C$28-C$30</f>
        <v>21.217699115044255</v>
      </c>
      <c r="D7" s="20">
        <f>IF(C7&gt;C8,ROUND(3*(C7-C8)/4,0),0)</f>
        <v>0</v>
      </c>
      <c r="E7" s="100" t="str">
        <f>Calculette!E7</f>
        <v>Rouges</v>
      </c>
      <c r="F7" s="11"/>
      <c r="G7" s="11"/>
      <c r="H7" s="21"/>
      <c r="I7" s="102">
        <v>4</v>
      </c>
      <c r="J7" s="100">
        <v>5</v>
      </c>
      <c r="K7" s="100">
        <v>6</v>
      </c>
      <c r="L7" s="100">
        <v>4</v>
      </c>
      <c r="M7" s="100">
        <v>4</v>
      </c>
      <c r="N7" s="100">
        <v>3</v>
      </c>
      <c r="O7" s="100">
        <v>5</v>
      </c>
      <c r="P7" s="100">
        <v>5</v>
      </c>
      <c r="Q7" s="100">
        <v>8</v>
      </c>
      <c r="R7" s="100">
        <v>4</v>
      </c>
      <c r="S7" s="100">
        <v>3</v>
      </c>
      <c r="T7" s="100">
        <v>7</v>
      </c>
      <c r="U7" s="100">
        <v>4</v>
      </c>
      <c r="V7" s="100">
        <v>5</v>
      </c>
      <c r="W7" s="100">
        <v>5</v>
      </c>
      <c r="X7" s="100">
        <v>4</v>
      </c>
      <c r="Y7" s="100">
        <v>5</v>
      </c>
      <c r="Z7" s="103">
        <v>3</v>
      </c>
      <c r="AA7" s="35">
        <f xml:space="preserve"> SUM(I7:Q7)</f>
        <v>44</v>
      </c>
      <c r="AB7" s="20">
        <f>SUM(R7:Z7)</f>
        <v>40</v>
      </c>
      <c r="AC7" s="90">
        <f>AA7+AB7</f>
        <v>84</v>
      </c>
    </row>
    <row r="8" spans="1:29" ht="16" customHeight="1">
      <c r="A8" s="98" t="str">
        <f>Calculette!A8</f>
        <v>Jacques Dupont</v>
      </c>
      <c r="B8" s="99">
        <f>Calculette!B8</f>
        <v>32</v>
      </c>
      <c r="C8" s="19">
        <f>IF(B8&gt;36,36,B8)*E$29/113+E$28-E$30</f>
        <v>34.264601769911508</v>
      </c>
      <c r="D8" s="20">
        <f>IF(C8&gt;C7,ROUND(3*(C8-C7)/4,0),0)</f>
        <v>10</v>
      </c>
      <c r="E8" s="101" t="str">
        <f>Calculette!E8</f>
        <v>Jaunes</v>
      </c>
      <c r="F8" s="23"/>
      <c r="G8" s="23"/>
      <c r="H8" s="24"/>
      <c r="I8" s="102">
        <v>5</v>
      </c>
      <c r="J8" s="100">
        <v>5</v>
      </c>
      <c r="K8" s="100">
        <v>5</v>
      </c>
      <c r="L8" s="100">
        <v>5</v>
      </c>
      <c r="M8" s="100">
        <v>5</v>
      </c>
      <c r="N8" s="100">
        <v>5</v>
      </c>
      <c r="O8" s="100">
        <v>5</v>
      </c>
      <c r="P8" s="100">
        <v>5</v>
      </c>
      <c r="Q8" s="100">
        <v>5</v>
      </c>
      <c r="R8" s="100">
        <v>5</v>
      </c>
      <c r="S8" s="100">
        <v>5</v>
      </c>
      <c r="T8" s="100">
        <v>5</v>
      </c>
      <c r="U8" s="100">
        <v>5</v>
      </c>
      <c r="V8" s="100">
        <v>5</v>
      </c>
      <c r="W8" s="100">
        <v>5</v>
      </c>
      <c r="X8" s="100">
        <v>5</v>
      </c>
      <c r="Y8" s="100">
        <v>5</v>
      </c>
      <c r="Z8" s="103">
        <v>5</v>
      </c>
      <c r="AA8" s="35">
        <f xml:space="preserve"> SUM(I8:Q8)</f>
        <v>45</v>
      </c>
      <c r="AB8" s="20">
        <f>SUM(R8:Z8)</f>
        <v>45</v>
      </c>
      <c r="AC8" s="90">
        <f>AA8+AB8</f>
        <v>90</v>
      </c>
    </row>
    <row r="9" spans="1:29" ht="16" customHeight="1">
      <c r="A9" s="42" t="s">
        <v>3</v>
      </c>
      <c r="B9" s="13"/>
      <c r="C9" s="14"/>
      <c r="D9" s="14"/>
      <c r="E9" s="14"/>
      <c r="F9" s="15"/>
      <c r="G9" s="15"/>
      <c r="H9" s="16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6"/>
      <c r="AA9" s="13"/>
      <c r="AB9" s="14"/>
      <c r="AC9" s="17"/>
    </row>
    <row r="10" spans="1:29" ht="16" customHeight="1">
      <c r="A10" s="39" t="str">
        <f>+A7</f>
        <v>Josette Martin</v>
      </c>
      <c r="B10" s="18" t="s">
        <v>0</v>
      </c>
      <c r="C10" s="22"/>
      <c r="D10" s="22" t="s">
        <v>0</v>
      </c>
      <c r="E10" s="22"/>
      <c r="F10" s="23"/>
      <c r="G10" s="23"/>
      <c r="H10" s="24"/>
      <c r="I10" s="35">
        <f>IF($D7&gt;0,I7-I$5,I7)</f>
        <v>4</v>
      </c>
      <c r="J10" s="20">
        <f t="shared" ref="J10:Z11" si="5">IF($D7&gt;0,J7-J$5,J7)</f>
        <v>5</v>
      </c>
      <c r="K10" s="20">
        <f t="shared" si="5"/>
        <v>6</v>
      </c>
      <c r="L10" s="20">
        <f t="shared" si="5"/>
        <v>4</v>
      </c>
      <c r="M10" s="20">
        <f t="shared" si="5"/>
        <v>4</v>
      </c>
      <c r="N10" s="20">
        <f t="shared" si="5"/>
        <v>3</v>
      </c>
      <c r="O10" s="20">
        <f t="shared" si="5"/>
        <v>5</v>
      </c>
      <c r="P10" s="20">
        <f t="shared" si="5"/>
        <v>5</v>
      </c>
      <c r="Q10" s="20">
        <f t="shared" si="5"/>
        <v>8</v>
      </c>
      <c r="R10" s="20">
        <f t="shared" si="5"/>
        <v>4</v>
      </c>
      <c r="S10" s="20">
        <f t="shared" si="5"/>
        <v>3</v>
      </c>
      <c r="T10" s="20">
        <f t="shared" si="5"/>
        <v>7</v>
      </c>
      <c r="U10" s="20">
        <f t="shared" si="5"/>
        <v>4</v>
      </c>
      <c r="V10" s="20">
        <f t="shared" si="5"/>
        <v>5</v>
      </c>
      <c r="W10" s="20">
        <f t="shared" si="5"/>
        <v>5</v>
      </c>
      <c r="X10" s="20">
        <f t="shared" si="5"/>
        <v>4</v>
      </c>
      <c r="Y10" s="20">
        <f t="shared" si="5"/>
        <v>5</v>
      </c>
      <c r="Z10" s="36">
        <f t="shared" si="5"/>
        <v>3</v>
      </c>
      <c r="AA10" s="9"/>
      <c r="AB10" s="10"/>
      <c r="AC10" s="12"/>
    </row>
    <row r="11" spans="1:29" ht="16" customHeight="1">
      <c r="A11" s="39" t="str">
        <f>A8</f>
        <v>Jacques Dupont</v>
      </c>
      <c r="B11" s="18" t="s">
        <v>0</v>
      </c>
      <c r="C11" s="22"/>
      <c r="D11" s="22"/>
      <c r="E11" s="22"/>
      <c r="F11" s="23"/>
      <c r="G11" s="23"/>
      <c r="H11" s="24"/>
      <c r="I11" s="35">
        <f>IF($D8&gt;0,I8-I$5,I8)</f>
        <v>5</v>
      </c>
      <c r="J11" s="20">
        <f t="shared" si="5"/>
        <v>4</v>
      </c>
      <c r="K11" s="20">
        <f t="shared" si="5"/>
        <v>4</v>
      </c>
      <c r="L11" s="20">
        <f t="shared" si="5"/>
        <v>5</v>
      </c>
      <c r="M11" s="20">
        <f t="shared" si="5"/>
        <v>4</v>
      </c>
      <c r="N11" s="20">
        <f t="shared" si="5"/>
        <v>4</v>
      </c>
      <c r="O11" s="20">
        <f t="shared" si="5"/>
        <v>5</v>
      </c>
      <c r="P11" s="20">
        <f t="shared" si="5"/>
        <v>4</v>
      </c>
      <c r="Q11" s="20">
        <f t="shared" si="5"/>
        <v>4</v>
      </c>
      <c r="R11" s="20">
        <f t="shared" si="5"/>
        <v>4</v>
      </c>
      <c r="S11" s="20">
        <f t="shared" si="5"/>
        <v>5</v>
      </c>
      <c r="T11" s="20">
        <f t="shared" si="5"/>
        <v>4</v>
      </c>
      <c r="U11" s="20">
        <f t="shared" si="5"/>
        <v>5</v>
      </c>
      <c r="V11" s="20">
        <f t="shared" si="5"/>
        <v>4</v>
      </c>
      <c r="W11" s="20">
        <f t="shared" si="5"/>
        <v>5</v>
      </c>
      <c r="X11" s="20">
        <f t="shared" si="5"/>
        <v>5</v>
      </c>
      <c r="Y11" s="20">
        <f t="shared" si="5"/>
        <v>4</v>
      </c>
      <c r="Z11" s="36">
        <f t="shared" si="5"/>
        <v>5</v>
      </c>
      <c r="AA11" s="9"/>
      <c r="AB11" s="10"/>
      <c r="AC11" s="12"/>
    </row>
    <row r="12" spans="1:29" ht="16" customHeight="1">
      <c r="A12" s="42" t="s">
        <v>4</v>
      </c>
      <c r="B12" s="13"/>
      <c r="C12" s="14"/>
      <c r="D12" s="14"/>
      <c r="E12" s="14"/>
      <c r="F12" s="15"/>
      <c r="G12" s="15"/>
      <c r="H12" s="16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3"/>
      <c r="AB12" s="14"/>
      <c r="AC12" s="17"/>
    </row>
    <row r="13" spans="1:29" ht="16" customHeight="1">
      <c r="A13" s="39" t="str">
        <f>+A7</f>
        <v>Josette Martin</v>
      </c>
      <c r="B13" s="9"/>
      <c r="C13" s="10"/>
      <c r="D13" s="10"/>
      <c r="E13" s="10"/>
      <c r="F13" s="11"/>
      <c r="G13" s="11"/>
      <c r="H13" s="21"/>
      <c r="I13" s="35">
        <f>IF(I10&lt;I11,1,0)</f>
        <v>1</v>
      </c>
      <c r="J13" s="20">
        <f t="shared" ref="J13:Z13" si="6">IF(J10&lt;J11,1,0)</f>
        <v>0</v>
      </c>
      <c r="K13" s="20">
        <f t="shared" si="6"/>
        <v>0</v>
      </c>
      <c r="L13" s="20">
        <f t="shared" si="6"/>
        <v>1</v>
      </c>
      <c r="M13" s="20">
        <f t="shared" si="6"/>
        <v>0</v>
      </c>
      <c r="N13" s="20">
        <f t="shared" si="6"/>
        <v>1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0</v>
      </c>
      <c r="U13" s="20">
        <f t="shared" si="6"/>
        <v>1</v>
      </c>
      <c r="V13" s="20">
        <f t="shared" si="6"/>
        <v>0</v>
      </c>
      <c r="W13" s="20">
        <f t="shared" si="6"/>
        <v>0</v>
      </c>
      <c r="X13" s="20">
        <f t="shared" si="6"/>
        <v>1</v>
      </c>
      <c r="Y13" s="20">
        <f t="shared" si="6"/>
        <v>0</v>
      </c>
      <c r="Z13" s="36">
        <f t="shared" si="6"/>
        <v>1</v>
      </c>
      <c r="AA13" s="9"/>
      <c r="AB13" s="10"/>
      <c r="AC13" s="12"/>
    </row>
    <row r="14" spans="1:29" ht="16" customHeight="1">
      <c r="A14" s="39" t="str">
        <f>A8</f>
        <v>Jacques Dupont</v>
      </c>
      <c r="B14" s="9"/>
      <c r="C14" s="10"/>
      <c r="D14" s="10"/>
      <c r="E14" s="10"/>
      <c r="F14" s="11"/>
      <c r="G14" s="11"/>
      <c r="H14" s="21"/>
      <c r="I14" s="35">
        <f>IF(I11&lt;I10,1,0)</f>
        <v>0</v>
      </c>
      <c r="J14" s="20">
        <f t="shared" ref="J14:Z14" si="7">IF(J11&lt;J10,1,0)</f>
        <v>1</v>
      </c>
      <c r="K14" s="20">
        <f t="shared" si="7"/>
        <v>1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1</v>
      </c>
      <c r="U14" s="20">
        <f t="shared" si="7"/>
        <v>0</v>
      </c>
      <c r="V14" s="20">
        <f t="shared" si="7"/>
        <v>1</v>
      </c>
      <c r="W14" s="20">
        <f t="shared" si="7"/>
        <v>0</v>
      </c>
      <c r="X14" s="20">
        <f t="shared" si="7"/>
        <v>0</v>
      </c>
      <c r="Y14" s="20">
        <f t="shared" si="7"/>
        <v>1</v>
      </c>
      <c r="Z14" s="36">
        <f t="shared" si="7"/>
        <v>0</v>
      </c>
      <c r="AA14" s="9"/>
      <c r="AB14" s="10"/>
      <c r="AC14" s="12"/>
    </row>
    <row r="15" spans="1:29" ht="16" customHeight="1">
      <c r="A15" s="42" t="s">
        <v>5</v>
      </c>
      <c r="B15" s="13"/>
      <c r="C15" s="14"/>
      <c r="D15" s="14"/>
      <c r="E15" s="14"/>
      <c r="F15" s="15"/>
      <c r="G15" s="15"/>
      <c r="H15" s="16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6"/>
      <c r="AA15" s="13"/>
      <c r="AB15" s="14"/>
      <c r="AC15" s="17"/>
    </row>
    <row r="16" spans="1:29" ht="16" customHeight="1">
      <c r="A16" s="40" t="str">
        <f>+A7</f>
        <v>Josette Martin</v>
      </c>
      <c r="B16" s="9"/>
      <c r="C16" s="10"/>
      <c r="D16" s="10"/>
      <c r="E16" s="10"/>
      <c r="F16" s="11"/>
      <c r="G16" s="11"/>
      <c r="H16" s="21"/>
      <c r="I16" s="35">
        <f>IF(I13-I14&gt;0,I13-I14,0)</f>
        <v>1</v>
      </c>
      <c r="J16" s="20">
        <f>IF(I16-I17+J13-J14&gt;0,I16-I17+J13-J14,0)</f>
        <v>0</v>
      </c>
      <c r="K16" s="20">
        <f t="shared" ref="K16:Z16" si="8">IF(J16-J17+K13-K14&gt;0,J16-J17+K13-K14,0)</f>
        <v>0</v>
      </c>
      <c r="L16" s="20">
        <f t="shared" si="8"/>
        <v>0</v>
      </c>
      <c r="M16" s="20">
        <f t="shared" si="8"/>
        <v>0</v>
      </c>
      <c r="N16" s="20">
        <f t="shared" si="8"/>
        <v>1</v>
      </c>
      <c r="O16" s="20">
        <f t="shared" si="8"/>
        <v>1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 t="shared" si="8"/>
        <v>0</v>
      </c>
      <c r="U16" s="20">
        <f t="shared" si="8"/>
        <v>0</v>
      </c>
      <c r="V16" s="20">
        <f t="shared" si="8"/>
        <v>0</v>
      </c>
      <c r="W16" s="20">
        <f t="shared" si="8"/>
        <v>0</v>
      </c>
      <c r="X16" s="20">
        <f t="shared" si="8"/>
        <v>0</v>
      </c>
      <c r="Y16" s="20">
        <f t="shared" si="8"/>
        <v>0</v>
      </c>
      <c r="Z16" s="36">
        <f t="shared" si="8"/>
        <v>0</v>
      </c>
      <c r="AA16" s="9"/>
      <c r="AB16" s="10"/>
      <c r="AC16" s="12"/>
    </row>
    <row r="17" spans="1:29" ht="16" customHeight="1" thickBot="1">
      <c r="A17" s="41" t="str">
        <f>A8</f>
        <v>Jacques Dupont</v>
      </c>
      <c r="B17" s="25"/>
      <c r="C17" s="26"/>
      <c r="D17" s="26"/>
      <c r="E17" s="26"/>
      <c r="F17" s="27"/>
      <c r="G17" s="27"/>
      <c r="H17" s="28"/>
      <c r="I17" s="92">
        <f>IF(I14-I13&gt;0,I14-I13,0)</f>
        <v>0</v>
      </c>
      <c r="J17" s="37">
        <f>IF(I17-I16+J14-J13&gt;0,I17-I16+J14-J13,0)</f>
        <v>0</v>
      </c>
      <c r="K17" s="37">
        <f t="shared" ref="K17:Z17" si="9">IF(J17-J16+K14-K13&gt;0,J17-J16+K14-K13,0)</f>
        <v>1</v>
      </c>
      <c r="L17" s="37">
        <f t="shared" si="9"/>
        <v>0</v>
      </c>
      <c r="M17" s="37">
        <f t="shared" si="9"/>
        <v>0</v>
      </c>
      <c r="N17" s="37">
        <f t="shared" si="9"/>
        <v>0</v>
      </c>
      <c r="O17" s="37">
        <f t="shared" si="9"/>
        <v>0</v>
      </c>
      <c r="P17" s="37">
        <f t="shared" si="9"/>
        <v>0</v>
      </c>
      <c r="Q17" s="37">
        <f t="shared" si="9"/>
        <v>1</v>
      </c>
      <c r="R17" s="37">
        <f t="shared" si="9"/>
        <v>1</v>
      </c>
      <c r="S17" s="37">
        <f t="shared" si="9"/>
        <v>0</v>
      </c>
      <c r="T17" s="37">
        <f t="shared" si="9"/>
        <v>1</v>
      </c>
      <c r="U17" s="37">
        <f t="shared" si="9"/>
        <v>0</v>
      </c>
      <c r="V17" s="37">
        <f t="shared" si="9"/>
        <v>1</v>
      </c>
      <c r="W17" s="37">
        <f t="shared" si="9"/>
        <v>1</v>
      </c>
      <c r="X17" s="37">
        <f t="shared" si="9"/>
        <v>0</v>
      </c>
      <c r="Y17" s="37">
        <f t="shared" si="9"/>
        <v>1</v>
      </c>
      <c r="Z17" s="38">
        <f t="shared" si="9"/>
        <v>0</v>
      </c>
      <c r="AA17" s="25"/>
      <c r="AB17" s="26"/>
      <c r="AC17" s="29"/>
    </row>
    <row r="18" spans="1:29" ht="16" hidden="1" customHeight="1" thickTop="1">
      <c r="A18" s="31" t="s">
        <v>0</v>
      </c>
      <c r="B18" s="84" t="s">
        <v>0</v>
      </c>
      <c r="R18" s="85">
        <f>IF((R16+R17)&gt;($Z$1-Q$1),"10 et 8",(IF((R16+R17)=($Z$1-Q$1),"9 et 8",)))</f>
        <v>0</v>
      </c>
      <c r="S18" s="85">
        <f>IF((S16+S17)&gt;($Z$1-R$1),"9 et 7",(IF((S16+S17)=($Z$1-R$1),"8 et 7",0)))</f>
        <v>0</v>
      </c>
      <c r="T18" s="85">
        <f>IF((T16+T17)&gt;($Z$1-S$1),"8 et 6",(IF((T16+T17)=($Z$1-S$1),"7 et 6",0)))</f>
        <v>0</v>
      </c>
      <c r="U18" s="85">
        <f>IF((U16+U17)&gt;($Z$1-T$1),"7 et 5",(IF((U16+U17)=($Z$1-T$1),"6 et 5",0)))</f>
        <v>0</v>
      </c>
      <c r="V18" s="85">
        <f>IF((V16+V17)&gt;($Z$1-U$1),"6 et 4",(IF((V16+V17)=($Z$1-U$1),"5 et 4",0)))</f>
        <v>0</v>
      </c>
      <c r="W18" s="85">
        <f>IF((W16+W17)&gt;($Z$1-V$1),"5 et 3",(IF((W16+W17)=($Z$1-V$1),"4 et 3",0)))</f>
        <v>0</v>
      </c>
      <c r="X18" s="85">
        <f>IF((X16+X17)&gt;($Z$1-W$1),"4 et 2",(IF((X16+X17)=($Z$1-W$1),"3 et 2",0)))</f>
        <v>0</v>
      </c>
      <c r="Y18" s="85">
        <f>IF((Y16+Y17)&gt;($Z$1-X$1),"3 et 1",(IF((Y16+Y17)=($Z$1-X$1),"2 et 1",0)))</f>
        <v>0</v>
      </c>
      <c r="Z18" s="85" t="str">
        <f>IF((Z16+Z17)&gt;($Z$1-Y$1),"2 up",(IF((Z16+Z17)=($Z$1-Y$1),"1 up","All Square")))</f>
        <v>All Square</v>
      </c>
    </row>
    <row r="19" spans="1:29" ht="16" hidden="1" customHeight="1">
      <c r="B19" s="84"/>
      <c r="R19" s="85">
        <f>IF(R18=0,0,1)</f>
        <v>0</v>
      </c>
      <c r="S19" s="85">
        <f t="shared" ref="S19:Z19" si="10">IF(S18=0,0,1)</f>
        <v>0</v>
      </c>
      <c r="T19" s="85">
        <f t="shared" si="10"/>
        <v>0</v>
      </c>
      <c r="U19" s="85">
        <f t="shared" si="10"/>
        <v>0</v>
      </c>
      <c r="V19" s="85">
        <f t="shared" si="10"/>
        <v>0</v>
      </c>
      <c r="W19" s="85">
        <f t="shared" si="10"/>
        <v>0</v>
      </c>
      <c r="X19" s="85">
        <f t="shared" si="10"/>
        <v>0</v>
      </c>
      <c r="Y19" s="85">
        <f t="shared" si="10"/>
        <v>0</v>
      </c>
      <c r="Z19" s="85">
        <f t="shared" si="10"/>
        <v>1</v>
      </c>
    </row>
    <row r="20" spans="1:29" ht="16" customHeight="1" thickTop="1">
      <c r="A20" s="31" t="s">
        <v>27</v>
      </c>
      <c r="B20" s="84" t="s">
        <v>31</v>
      </c>
      <c r="I20" s="93" t="s">
        <v>37</v>
      </c>
      <c r="J20" s="94"/>
      <c r="K20" s="94"/>
      <c r="L20" s="94"/>
      <c r="M20" s="94"/>
      <c r="N20" s="94"/>
      <c r="O20" s="94"/>
      <c r="P20" s="94"/>
      <c r="Q20" s="95">
        <f>IF(Z20="All Square",,IF($Z16&gt;$Z17,$A16,$A17))</f>
        <v>0</v>
      </c>
      <c r="R20" s="93">
        <f>IF(SUM($R19:R19)=1,R18,0)</f>
        <v>0</v>
      </c>
      <c r="S20" s="93">
        <f>IF(SUM($R19:S19)=1,S18,0)</f>
        <v>0</v>
      </c>
      <c r="T20" s="93">
        <f>IF(SUM($R19:T19)=1,T18,0)</f>
        <v>0</v>
      </c>
      <c r="U20" s="93">
        <f>IF(SUM($R19:U19)=1,U18,0)</f>
        <v>0</v>
      </c>
      <c r="V20" s="93">
        <f>IF(SUM($R19:V19)=1,V18,0)</f>
        <v>0</v>
      </c>
      <c r="W20" s="93">
        <f>IF(SUM($R19:W19)=1,W18,0)</f>
        <v>0</v>
      </c>
      <c r="X20" s="93">
        <f>IF(SUM($R19:X19)=1,X18,0)</f>
        <v>0</v>
      </c>
      <c r="Y20" s="93">
        <f>IF(SUM($R19:Y19)=1,Y18,0)</f>
        <v>0</v>
      </c>
      <c r="Z20" s="93" t="str">
        <f>IF(SUM($R19:Z19)=1,Z18,0)</f>
        <v>All Square</v>
      </c>
      <c r="AA20" s="94"/>
      <c r="AB20" s="94"/>
      <c r="AC20" s="94"/>
    </row>
    <row r="21" spans="1:29" ht="16" hidden="1" customHeight="1" thickTop="1">
      <c r="A21" s="56"/>
      <c r="B21" s="44"/>
      <c r="C21" s="45" t="s">
        <v>12</v>
      </c>
      <c r="D21" s="45" t="s">
        <v>15</v>
      </c>
      <c r="E21" s="45" t="s">
        <v>24</v>
      </c>
      <c r="F21" s="45" t="s">
        <v>13</v>
      </c>
      <c r="G21" s="57" t="s">
        <v>8</v>
      </c>
      <c r="H21" s="5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3"/>
      <c r="AA21" s="44"/>
      <c r="AB21" s="45"/>
      <c r="AC21" s="54"/>
    </row>
    <row r="22" spans="1:29" ht="16" hidden="1" customHeight="1">
      <c r="A22" s="58" t="s">
        <v>11</v>
      </c>
      <c r="B22" s="59" t="s">
        <v>6</v>
      </c>
      <c r="C22" s="60">
        <v>71.5</v>
      </c>
      <c r="D22" s="60">
        <v>69.900000000000006</v>
      </c>
      <c r="E22" s="60">
        <v>71.599999999999994</v>
      </c>
      <c r="F22" s="60">
        <v>70.599999999999994</v>
      </c>
      <c r="G22" s="61">
        <f>AC22</f>
        <v>71</v>
      </c>
      <c r="H22" s="62" t="s">
        <v>8</v>
      </c>
      <c r="I22" s="59">
        <v>4</v>
      </c>
      <c r="J22" s="63">
        <v>5</v>
      </c>
      <c r="K22" s="63">
        <v>4</v>
      </c>
      <c r="L22" s="63">
        <v>3</v>
      </c>
      <c r="M22" s="63">
        <v>5</v>
      </c>
      <c r="N22" s="63">
        <v>4</v>
      </c>
      <c r="O22" s="63">
        <v>3</v>
      </c>
      <c r="P22" s="63">
        <v>4</v>
      </c>
      <c r="Q22" s="63">
        <v>4</v>
      </c>
      <c r="R22" s="63">
        <v>4</v>
      </c>
      <c r="S22" s="63">
        <v>3</v>
      </c>
      <c r="T22" s="63">
        <v>5</v>
      </c>
      <c r="U22" s="63">
        <v>4</v>
      </c>
      <c r="V22" s="63">
        <v>3</v>
      </c>
      <c r="W22" s="63">
        <v>5</v>
      </c>
      <c r="X22" s="63">
        <v>4</v>
      </c>
      <c r="Y22" s="63">
        <v>4</v>
      </c>
      <c r="Z22" s="62">
        <v>3</v>
      </c>
      <c r="AA22" s="59">
        <f xml:space="preserve"> SUM(I22:Q22)</f>
        <v>36</v>
      </c>
      <c r="AB22" s="63">
        <f>SUM(R22:Z22)</f>
        <v>35</v>
      </c>
      <c r="AC22" s="64">
        <f>AA22+AB22</f>
        <v>71</v>
      </c>
    </row>
    <row r="23" spans="1:29" ht="16" hidden="1" customHeight="1">
      <c r="A23" s="58"/>
      <c r="B23" s="59" t="s">
        <v>14</v>
      </c>
      <c r="C23" s="63">
        <v>131</v>
      </c>
      <c r="D23" s="63">
        <v>126</v>
      </c>
      <c r="E23" s="63">
        <v>125</v>
      </c>
      <c r="F23" s="63">
        <v>121</v>
      </c>
      <c r="G23" s="65">
        <f t="shared" ref="G23:G27" si="11">AC23</f>
        <v>171</v>
      </c>
      <c r="H23" s="62" t="s">
        <v>17</v>
      </c>
      <c r="I23" s="59">
        <v>5</v>
      </c>
      <c r="J23" s="63">
        <v>7</v>
      </c>
      <c r="K23" s="63">
        <v>17</v>
      </c>
      <c r="L23" s="63">
        <v>13</v>
      </c>
      <c r="M23" s="63">
        <v>1</v>
      </c>
      <c r="N23" s="63">
        <v>3</v>
      </c>
      <c r="O23" s="63">
        <v>15</v>
      </c>
      <c r="P23" s="63">
        <v>11</v>
      </c>
      <c r="Q23" s="63">
        <v>9</v>
      </c>
      <c r="R23" s="63">
        <v>12</v>
      </c>
      <c r="S23" s="63">
        <v>14</v>
      </c>
      <c r="T23" s="63">
        <v>2</v>
      </c>
      <c r="U23" s="63">
        <v>10</v>
      </c>
      <c r="V23" s="63">
        <v>18</v>
      </c>
      <c r="W23" s="63">
        <v>8</v>
      </c>
      <c r="X23" s="63">
        <v>6</v>
      </c>
      <c r="Y23" s="63">
        <v>4</v>
      </c>
      <c r="Z23" s="62">
        <v>16</v>
      </c>
      <c r="AA23" s="59"/>
      <c r="AB23" s="63"/>
      <c r="AC23" s="64">
        <f>SUM(I23:Z23)</f>
        <v>171</v>
      </c>
    </row>
    <row r="24" spans="1:29" ht="16" hidden="1" customHeight="1">
      <c r="A24" s="66" t="s">
        <v>7</v>
      </c>
      <c r="B24" s="67" t="s">
        <v>6</v>
      </c>
      <c r="C24" s="68">
        <v>70.3</v>
      </c>
      <c r="D24" s="68">
        <v>68.3</v>
      </c>
      <c r="E24" s="68">
        <v>71.900000000000006</v>
      </c>
      <c r="F24" s="68">
        <v>70.2</v>
      </c>
      <c r="G24" s="69">
        <f t="shared" si="11"/>
        <v>70</v>
      </c>
      <c r="H24" s="70" t="s">
        <v>8</v>
      </c>
      <c r="I24" s="67">
        <v>4</v>
      </c>
      <c r="J24" s="71">
        <v>4</v>
      </c>
      <c r="K24" s="72">
        <v>5</v>
      </c>
      <c r="L24" s="72">
        <v>3</v>
      </c>
      <c r="M24" s="72">
        <v>4</v>
      </c>
      <c r="N24" s="72">
        <v>3</v>
      </c>
      <c r="O24" s="72">
        <v>3</v>
      </c>
      <c r="P24" s="72">
        <v>4</v>
      </c>
      <c r="Q24" s="72">
        <v>5</v>
      </c>
      <c r="R24" s="72">
        <v>4</v>
      </c>
      <c r="S24" s="72">
        <v>4</v>
      </c>
      <c r="T24" s="72">
        <v>5</v>
      </c>
      <c r="U24" s="72">
        <v>3</v>
      </c>
      <c r="V24" s="72">
        <v>4</v>
      </c>
      <c r="W24" s="72">
        <v>5</v>
      </c>
      <c r="X24" s="72">
        <v>3</v>
      </c>
      <c r="Y24" s="72">
        <v>4</v>
      </c>
      <c r="Z24" s="70">
        <v>3</v>
      </c>
      <c r="AA24" s="67">
        <f xml:space="preserve"> SUM(I24:Q24)</f>
        <v>35</v>
      </c>
      <c r="AB24" s="72">
        <f>SUM(R24:Z24)</f>
        <v>35</v>
      </c>
      <c r="AC24" s="73">
        <f>AA24+AB24</f>
        <v>70</v>
      </c>
    </row>
    <row r="25" spans="1:29" ht="16" hidden="1" customHeight="1">
      <c r="A25" s="66"/>
      <c r="B25" s="67" t="s">
        <v>14</v>
      </c>
      <c r="C25" s="68">
        <v>131</v>
      </c>
      <c r="D25" s="68">
        <v>127</v>
      </c>
      <c r="E25" s="68">
        <v>128</v>
      </c>
      <c r="F25" s="68">
        <v>125</v>
      </c>
      <c r="G25" s="69">
        <f t="shared" si="11"/>
        <v>171</v>
      </c>
      <c r="H25" s="70" t="s">
        <v>17</v>
      </c>
      <c r="I25" s="67">
        <v>18</v>
      </c>
      <c r="J25" s="72">
        <v>8</v>
      </c>
      <c r="K25" s="72">
        <v>2</v>
      </c>
      <c r="L25" s="72">
        <v>14</v>
      </c>
      <c r="M25" s="72">
        <v>6</v>
      </c>
      <c r="N25" s="72">
        <v>10</v>
      </c>
      <c r="O25" s="72">
        <v>16</v>
      </c>
      <c r="P25" s="72">
        <v>4</v>
      </c>
      <c r="Q25" s="72">
        <v>7</v>
      </c>
      <c r="R25" s="72">
        <v>1</v>
      </c>
      <c r="S25" s="72">
        <v>17</v>
      </c>
      <c r="T25" s="72">
        <v>9</v>
      </c>
      <c r="U25" s="72">
        <v>15</v>
      </c>
      <c r="V25" s="72">
        <v>3</v>
      </c>
      <c r="W25" s="72">
        <v>11</v>
      </c>
      <c r="X25" s="72">
        <v>12</v>
      </c>
      <c r="Y25" s="72">
        <v>5</v>
      </c>
      <c r="Z25" s="70">
        <v>13</v>
      </c>
      <c r="AA25" s="67"/>
      <c r="AB25" s="72"/>
      <c r="AC25" s="73">
        <f>SUM(I25:Z25)</f>
        <v>171</v>
      </c>
    </row>
    <row r="26" spans="1:29" ht="16" hidden="1" customHeight="1">
      <c r="A26" s="74" t="s">
        <v>16</v>
      </c>
      <c r="B26" s="75" t="s">
        <v>6</v>
      </c>
      <c r="C26" s="76"/>
      <c r="D26" s="76"/>
      <c r="E26" s="76"/>
      <c r="F26" s="76"/>
      <c r="G26" s="77">
        <f t="shared" si="11"/>
        <v>0</v>
      </c>
      <c r="H26" s="78" t="s">
        <v>8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8"/>
      <c r="AA26" s="75"/>
      <c r="AB26" s="76"/>
      <c r="AC26" s="88"/>
    </row>
    <row r="27" spans="1:29" ht="16" hidden="1" customHeight="1" thickBot="1">
      <c r="A27" s="79"/>
      <c r="B27" s="80" t="s">
        <v>14</v>
      </c>
      <c r="C27" s="81"/>
      <c r="D27" s="81"/>
      <c r="E27" s="81"/>
      <c r="F27" s="81"/>
      <c r="G27" s="82">
        <f t="shared" si="11"/>
        <v>0</v>
      </c>
      <c r="H27" s="83" t="s">
        <v>17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3"/>
      <c r="AA27" s="80"/>
      <c r="AB27" s="81"/>
      <c r="AC27" s="89"/>
    </row>
    <row r="28" spans="1:29" ht="16" hidden="1" customHeight="1" thickTop="1">
      <c r="A28" s="84" t="s">
        <v>6</v>
      </c>
      <c r="B28" s="85">
        <f>VLOOKUP($E7,'Calculette Exemple'!$A$31:$B$42,2,FALSE)</f>
        <v>4</v>
      </c>
      <c r="C28" s="86">
        <f>INDEX($C$22:$G$27,VLOOKUP($A$2,'Calculette Exemple'!$A$31:$B$42,2,FALSE),VLOOKUP($E$7,'Calculette Exemple'!$A$31:$B$42,2,FALSE))</f>
        <v>70.2</v>
      </c>
      <c r="D28" s="85">
        <f>VLOOKUP($E8,'Calculette Exemple'!$A$31:$B$42,2,FALSE)</f>
        <v>2</v>
      </c>
      <c r="E28" s="86">
        <f>INDEX($C$22:$G$27,VLOOKUP($A$2,'Calculette Exemple'!$A$31:$B$42,2,FALSE),VLOOKUP($E$8,'Calculette Exemple'!$A$31:$B$42,2,FALSE))</f>
        <v>68.3</v>
      </c>
    </row>
    <row r="29" spans="1:29" ht="16" hidden="1" customHeight="1">
      <c r="A29" s="84" t="s">
        <v>14</v>
      </c>
      <c r="B29" s="85"/>
      <c r="C29" s="86">
        <f>INDEX($C$22:$G$27,1+VLOOKUP($A$2,'Calculette Exemple'!$A$31:$B$42,2,FALSE),VLOOKUP($E$7,'Calculette Exemple'!$A$31:$B$42,2,FALSE))</f>
        <v>125</v>
      </c>
      <c r="D29" s="85"/>
      <c r="E29" s="86">
        <f>INDEX($C$22:$G$27,1+VLOOKUP($A$2,'Calculette Exemple'!$A$31:$B$42,2,FALSE),VLOOKUP($E$8,'Calculette Exemple'!$A$31:$B$42,2,FALSE))</f>
        <v>127</v>
      </c>
    </row>
    <row r="30" spans="1:29" ht="16" hidden="1" customHeight="1">
      <c r="A30" s="84" t="s">
        <v>8</v>
      </c>
      <c r="B30" s="85"/>
      <c r="C30" s="86">
        <f>INDEX($C$22:$G$27,VLOOKUP($A$2,'Calculette Exemple'!$A$31:$B$42,2,FALSE),5)</f>
        <v>70</v>
      </c>
      <c r="D30" s="85"/>
      <c r="E30" s="86">
        <f>INDEX($C$22:$G$27,VLOOKUP($A$2,'Calculette Exemple'!$A$31:$B$42,2,FALSE),5)</f>
        <v>70</v>
      </c>
    </row>
    <row r="31" spans="1:29" ht="16" hidden="1" customHeight="1">
      <c r="A31"/>
      <c r="B31"/>
    </row>
    <row r="32" spans="1:29" ht="16" hidden="1" customHeight="1">
      <c r="A32" s="2" t="s">
        <v>12</v>
      </c>
      <c r="B32">
        <v>1</v>
      </c>
    </row>
    <row r="33" spans="1:2" ht="16" hidden="1" customHeight="1">
      <c r="A33" s="2" t="s">
        <v>15</v>
      </c>
      <c r="B33">
        <v>2</v>
      </c>
    </row>
    <row r="34" spans="1:2" ht="16" hidden="1" customHeight="1">
      <c r="A34" s="2" t="s">
        <v>24</v>
      </c>
      <c r="B34">
        <v>3</v>
      </c>
    </row>
    <row r="35" spans="1:2" ht="16" hidden="1" customHeight="1">
      <c r="A35" s="2" t="s">
        <v>13</v>
      </c>
      <c r="B35">
        <v>4</v>
      </c>
    </row>
    <row r="36" spans="1:2" ht="16" hidden="1" customHeight="1">
      <c r="A36" s="3"/>
      <c r="B36"/>
    </row>
    <row r="37" spans="1:2" ht="16" hidden="1" customHeight="1">
      <c r="A37" s="4"/>
      <c r="B37"/>
    </row>
    <row r="38" spans="1:2" ht="16" hidden="1" customHeight="1">
      <c r="A38" s="1" t="s">
        <v>11</v>
      </c>
      <c r="B38">
        <v>1</v>
      </c>
    </row>
    <row r="39" spans="1:2" ht="16" hidden="1" customHeight="1">
      <c r="A39" s="1" t="s">
        <v>7</v>
      </c>
      <c r="B39">
        <v>3</v>
      </c>
    </row>
    <row r="40" spans="1:2" ht="16" hidden="1" customHeight="1">
      <c r="A40" s="1" t="s">
        <v>23</v>
      </c>
      <c r="B40">
        <v>5</v>
      </c>
    </row>
    <row r="41" spans="1:2" ht="16" hidden="1" customHeight="1">
      <c r="A41" s="1"/>
      <c r="B41"/>
    </row>
  </sheetData>
  <sheetProtection sheet="1" objects="1" scenarios="1" selectLockedCells="1"/>
  <dataValidations count="2">
    <dataValidation type="list" allowBlank="1" showInputMessage="1" showErrorMessage="1" sqref="A2" xr:uid="{73BD0D46-C5C5-CC40-A1B6-589D6E46AE63}">
      <formula1>$A$22:$A$24</formula1>
    </dataValidation>
    <dataValidation type="list" allowBlank="1" showInputMessage="1" showErrorMessage="1" sqref="E7:E8" xr:uid="{57DEF9A3-5531-484F-841F-58AF5EE81BDB}">
      <formula1>$C$21:$F$21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E8" sqref="E8"/>
    </sheetView>
  </sheetViews>
  <sheetFormatPr baseColWidth="10" defaultColWidth="3.83203125" defaultRowHeight="16" customHeight="1"/>
  <cols>
    <col min="1" max="1" width="20.83203125" style="31" customWidth="1"/>
    <col min="2" max="5" width="6.83203125" style="30" customWidth="1"/>
    <col min="6" max="7" width="6.83203125" style="30" hidden="1" customWidth="1"/>
    <col min="8" max="8" width="10.83203125" style="30" customWidth="1"/>
    <col min="9" max="29" width="4.83203125" style="30" customWidth="1"/>
    <col min="30" max="16384" width="3.83203125" style="5"/>
  </cols>
  <sheetData>
    <row r="1" spans="1:29" ht="25" customHeight="1" thickTop="1">
      <c r="A1" s="43" t="s">
        <v>26</v>
      </c>
      <c r="B1" s="44" t="s">
        <v>19</v>
      </c>
      <c r="C1" s="45" t="s">
        <v>30</v>
      </c>
      <c r="D1" s="46" t="s">
        <v>1</v>
      </c>
      <c r="E1" s="46" t="s">
        <v>28</v>
      </c>
      <c r="F1" s="47"/>
      <c r="G1" s="47"/>
      <c r="H1" s="48" t="s">
        <v>18</v>
      </c>
      <c r="I1" s="44">
        <v>1</v>
      </c>
      <c r="J1" s="45">
        <f t="shared" ref="J1:Z1" si="0">I1+1</f>
        <v>2</v>
      </c>
      <c r="K1" s="45">
        <f t="shared" si="0"/>
        <v>3</v>
      </c>
      <c r="L1" s="45">
        <f t="shared" si="0"/>
        <v>4</v>
      </c>
      <c r="M1" s="45">
        <f t="shared" si="0"/>
        <v>5</v>
      </c>
      <c r="N1" s="45">
        <f t="shared" si="0"/>
        <v>6</v>
      </c>
      <c r="O1" s="45">
        <f t="shared" si="0"/>
        <v>7</v>
      </c>
      <c r="P1" s="45">
        <f t="shared" si="0"/>
        <v>8</v>
      </c>
      <c r="Q1" s="45">
        <f t="shared" si="0"/>
        <v>9</v>
      </c>
      <c r="R1" s="45">
        <f t="shared" si="0"/>
        <v>10</v>
      </c>
      <c r="S1" s="45">
        <f t="shared" si="0"/>
        <v>11</v>
      </c>
      <c r="T1" s="45">
        <f t="shared" si="0"/>
        <v>12</v>
      </c>
      <c r="U1" s="45">
        <f t="shared" si="0"/>
        <v>13</v>
      </c>
      <c r="V1" s="45">
        <f t="shared" si="0"/>
        <v>14</v>
      </c>
      <c r="W1" s="45">
        <f t="shared" si="0"/>
        <v>15</v>
      </c>
      <c r="X1" s="45">
        <f t="shared" si="0"/>
        <v>16</v>
      </c>
      <c r="Y1" s="45">
        <f t="shared" si="0"/>
        <v>17</v>
      </c>
      <c r="Z1" s="53">
        <f t="shared" si="0"/>
        <v>18</v>
      </c>
      <c r="AA1" s="44" t="s">
        <v>32</v>
      </c>
      <c r="AB1" s="45" t="s">
        <v>34</v>
      </c>
      <c r="AC1" s="54" t="s">
        <v>33</v>
      </c>
    </row>
    <row r="2" spans="1:29" ht="25" customHeight="1">
      <c r="A2" s="96" t="s">
        <v>7</v>
      </c>
      <c r="B2" s="49"/>
      <c r="C2" s="50" t="s">
        <v>20</v>
      </c>
      <c r="D2" s="50" t="s">
        <v>21</v>
      </c>
      <c r="E2" s="50" t="s">
        <v>29</v>
      </c>
      <c r="F2" s="51"/>
      <c r="G2" s="51"/>
      <c r="H2" s="52" t="s">
        <v>8</v>
      </c>
      <c r="I2" s="49">
        <f>IF($A$2="Mionnay",I22,I24)</f>
        <v>4</v>
      </c>
      <c r="J2" s="50">
        <f t="shared" ref="J2:Z2" si="1">IF($A$2="Mionnay",J22,J24)</f>
        <v>4</v>
      </c>
      <c r="K2" s="50">
        <f t="shared" si="1"/>
        <v>5</v>
      </c>
      <c r="L2" s="50">
        <f t="shared" si="1"/>
        <v>3</v>
      </c>
      <c r="M2" s="50">
        <f t="shared" si="1"/>
        <v>4</v>
      </c>
      <c r="N2" s="50">
        <f t="shared" si="1"/>
        <v>3</v>
      </c>
      <c r="O2" s="50">
        <f t="shared" si="1"/>
        <v>3</v>
      </c>
      <c r="P2" s="50">
        <f t="shared" si="1"/>
        <v>4</v>
      </c>
      <c r="Q2" s="50">
        <f t="shared" si="1"/>
        <v>5</v>
      </c>
      <c r="R2" s="50">
        <f t="shared" si="1"/>
        <v>4</v>
      </c>
      <c r="S2" s="50">
        <f t="shared" si="1"/>
        <v>4</v>
      </c>
      <c r="T2" s="50">
        <f t="shared" si="1"/>
        <v>5</v>
      </c>
      <c r="U2" s="50">
        <f t="shared" si="1"/>
        <v>3</v>
      </c>
      <c r="V2" s="50">
        <f t="shared" si="1"/>
        <v>4</v>
      </c>
      <c r="W2" s="50">
        <f t="shared" si="1"/>
        <v>5</v>
      </c>
      <c r="X2" s="50">
        <f t="shared" si="1"/>
        <v>3</v>
      </c>
      <c r="Y2" s="50">
        <f t="shared" si="1"/>
        <v>4</v>
      </c>
      <c r="Z2" s="52">
        <f t="shared" si="1"/>
        <v>3</v>
      </c>
      <c r="AA2" s="49">
        <f xml:space="preserve"> SUM(I2:Q2)</f>
        <v>35</v>
      </c>
      <c r="AB2" s="50">
        <f>SUM(R2:Z2)</f>
        <v>35</v>
      </c>
      <c r="AC2" s="55">
        <f>AA2+AB2</f>
        <v>70</v>
      </c>
    </row>
    <row r="3" spans="1:29" ht="25" customHeight="1">
      <c r="A3" s="91" t="s">
        <v>25</v>
      </c>
      <c r="B3" s="49"/>
      <c r="C3" s="50" t="s">
        <v>0</v>
      </c>
      <c r="D3" s="50" t="s">
        <v>30</v>
      </c>
      <c r="E3" s="50" t="s">
        <v>22</v>
      </c>
      <c r="F3" s="51"/>
      <c r="G3" s="51"/>
      <c r="H3" s="52" t="s">
        <v>30</v>
      </c>
      <c r="I3" s="49">
        <f t="shared" ref="I3:Z3" si="2">IF($A$2="Mionnay",I23,I25)</f>
        <v>18</v>
      </c>
      <c r="J3" s="50">
        <f t="shared" si="2"/>
        <v>8</v>
      </c>
      <c r="K3" s="50">
        <f t="shared" si="2"/>
        <v>2</v>
      </c>
      <c r="L3" s="50">
        <f t="shared" si="2"/>
        <v>14</v>
      </c>
      <c r="M3" s="50">
        <f t="shared" si="2"/>
        <v>6</v>
      </c>
      <c r="N3" s="50">
        <f t="shared" si="2"/>
        <v>10</v>
      </c>
      <c r="O3" s="50">
        <f t="shared" si="2"/>
        <v>16</v>
      </c>
      <c r="P3" s="50">
        <f t="shared" si="2"/>
        <v>4</v>
      </c>
      <c r="Q3" s="50">
        <f t="shared" si="2"/>
        <v>7</v>
      </c>
      <c r="R3" s="50">
        <f t="shared" si="2"/>
        <v>1</v>
      </c>
      <c r="S3" s="50">
        <f t="shared" si="2"/>
        <v>17</v>
      </c>
      <c r="T3" s="50">
        <f t="shared" si="2"/>
        <v>9</v>
      </c>
      <c r="U3" s="50">
        <f t="shared" si="2"/>
        <v>15</v>
      </c>
      <c r="V3" s="50">
        <f t="shared" si="2"/>
        <v>3</v>
      </c>
      <c r="W3" s="50">
        <f t="shared" si="2"/>
        <v>11</v>
      </c>
      <c r="X3" s="50">
        <f t="shared" si="2"/>
        <v>12</v>
      </c>
      <c r="Y3" s="50">
        <f t="shared" si="2"/>
        <v>5</v>
      </c>
      <c r="Z3" s="52">
        <f t="shared" si="2"/>
        <v>13</v>
      </c>
      <c r="AA3" s="6"/>
      <c r="AB3" s="7"/>
      <c r="AC3" s="55">
        <f>SUM(I3:Z3)</f>
        <v>171</v>
      </c>
    </row>
    <row r="4" spans="1:29" ht="25" customHeight="1">
      <c r="A4" s="97">
        <f>Calculette!A4</f>
        <v>44748</v>
      </c>
      <c r="B4" s="49"/>
      <c r="C4" s="50"/>
      <c r="D4" s="50"/>
      <c r="E4" s="50"/>
      <c r="F4" s="50"/>
      <c r="G4" s="51"/>
      <c r="H4" s="52" t="s">
        <v>9</v>
      </c>
      <c r="I4" s="49">
        <f>$D7+$D8-I3</f>
        <v>-8</v>
      </c>
      <c r="J4" s="50">
        <f t="shared" ref="J4:Z4" si="3">$D7+$D8-J3</f>
        <v>2</v>
      </c>
      <c r="K4" s="50">
        <f t="shared" si="3"/>
        <v>8</v>
      </c>
      <c r="L4" s="50">
        <f t="shared" si="3"/>
        <v>-4</v>
      </c>
      <c r="M4" s="50">
        <f t="shared" si="3"/>
        <v>4</v>
      </c>
      <c r="N4" s="50">
        <f t="shared" si="3"/>
        <v>0</v>
      </c>
      <c r="O4" s="50">
        <f t="shared" si="3"/>
        <v>-6</v>
      </c>
      <c r="P4" s="50">
        <f t="shared" si="3"/>
        <v>6</v>
      </c>
      <c r="Q4" s="50">
        <f t="shared" si="3"/>
        <v>3</v>
      </c>
      <c r="R4" s="50">
        <f t="shared" si="3"/>
        <v>9</v>
      </c>
      <c r="S4" s="50">
        <f t="shared" si="3"/>
        <v>-7</v>
      </c>
      <c r="T4" s="50">
        <f t="shared" si="3"/>
        <v>1</v>
      </c>
      <c r="U4" s="50">
        <f t="shared" si="3"/>
        <v>-5</v>
      </c>
      <c r="V4" s="50">
        <f t="shared" si="3"/>
        <v>7</v>
      </c>
      <c r="W4" s="50">
        <f t="shared" si="3"/>
        <v>-1</v>
      </c>
      <c r="X4" s="50">
        <f t="shared" si="3"/>
        <v>-2</v>
      </c>
      <c r="Y4" s="50">
        <f t="shared" si="3"/>
        <v>5</v>
      </c>
      <c r="Z4" s="52">
        <f t="shared" si="3"/>
        <v>-3</v>
      </c>
      <c r="AA4" s="6" t="s">
        <v>0</v>
      </c>
      <c r="AB4" s="7" t="s">
        <v>0</v>
      </c>
      <c r="AC4" s="55">
        <f>SUM(I4:Z4)</f>
        <v>9</v>
      </c>
    </row>
    <row r="5" spans="1:29" ht="25" customHeight="1">
      <c r="A5" s="104" t="s">
        <v>40</v>
      </c>
      <c r="B5" s="9"/>
      <c r="C5" s="10"/>
      <c r="D5" s="10"/>
      <c r="E5" s="10"/>
      <c r="F5" s="11"/>
      <c r="G5" s="11"/>
      <c r="H5" s="105" t="s">
        <v>0</v>
      </c>
      <c r="I5" s="32">
        <f>IF(($D7+$D8)&gt;18,IF(I4&lt;18,1,2),IF(I4&lt;0,0,1))</f>
        <v>0</v>
      </c>
      <c r="J5" s="33">
        <f t="shared" ref="J5:Z5" si="4">IF(($D7+$D8)&gt;18,IF(J4&lt;18,1,2),IF(J4&lt;0,0,1))</f>
        <v>1</v>
      </c>
      <c r="K5" s="33">
        <f t="shared" si="4"/>
        <v>1</v>
      </c>
      <c r="L5" s="33">
        <f t="shared" si="4"/>
        <v>0</v>
      </c>
      <c r="M5" s="33">
        <f t="shared" si="4"/>
        <v>1</v>
      </c>
      <c r="N5" s="33">
        <f t="shared" si="4"/>
        <v>1</v>
      </c>
      <c r="O5" s="33">
        <f t="shared" si="4"/>
        <v>0</v>
      </c>
      <c r="P5" s="33">
        <f t="shared" si="4"/>
        <v>1</v>
      </c>
      <c r="Q5" s="33">
        <f t="shared" si="4"/>
        <v>1</v>
      </c>
      <c r="R5" s="33">
        <f t="shared" si="4"/>
        <v>1</v>
      </c>
      <c r="S5" s="33">
        <f t="shared" si="4"/>
        <v>0</v>
      </c>
      <c r="T5" s="33">
        <f t="shared" si="4"/>
        <v>1</v>
      </c>
      <c r="U5" s="33">
        <f t="shared" si="4"/>
        <v>0</v>
      </c>
      <c r="V5" s="33">
        <f t="shared" si="4"/>
        <v>1</v>
      </c>
      <c r="W5" s="33">
        <f t="shared" si="4"/>
        <v>0</v>
      </c>
      <c r="X5" s="33">
        <f t="shared" si="4"/>
        <v>0</v>
      </c>
      <c r="Y5" s="33">
        <f t="shared" si="4"/>
        <v>1</v>
      </c>
      <c r="Z5" s="34">
        <f t="shared" si="4"/>
        <v>0</v>
      </c>
      <c r="AA5" s="9" t="s">
        <v>0</v>
      </c>
      <c r="AB5" s="10" t="s">
        <v>0</v>
      </c>
      <c r="AC5" s="12" t="s">
        <v>0</v>
      </c>
    </row>
    <row r="6" spans="1:29" ht="25" customHeight="1">
      <c r="A6" s="42" t="s">
        <v>2</v>
      </c>
      <c r="B6" s="13"/>
      <c r="C6" s="14"/>
      <c r="D6" s="14"/>
      <c r="E6" s="14"/>
      <c r="F6" s="15"/>
      <c r="G6" s="15"/>
      <c r="H6" s="16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  <c r="AA6" s="13"/>
      <c r="AB6" s="14"/>
      <c r="AC6" s="17"/>
    </row>
    <row r="7" spans="1:29" ht="25" customHeight="1">
      <c r="A7" s="98" t="str">
        <f>Calculette!A7</f>
        <v>Josette Martin</v>
      </c>
      <c r="B7" s="99">
        <f>Calculette!B7</f>
        <v>19</v>
      </c>
      <c r="C7" s="19">
        <f>IF(B7&gt;36,36,B7)*C$29/113+C$28-C$30</f>
        <v>21.217699115044255</v>
      </c>
      <c r="D7" s="20">
        <f>IF(C7&gt;C8,ROUND(3*(C7-C8)/4,0),0)</f>
        <v>0</v>
      </c>
      <c r="E7" s="100" t="str">
        <f>Calculette!E7</f>
        <v>Rouges</v>
      </c>
      <c r="F7" s="11"/>
      <c r="G7" s="11"/>
      <c r="H7" s="21"/>
      <c r="I7" s="102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3"/>
      <c r="AA7" s="35">
        <f xml:space="preserve"> SUM(I7:Q7)</f>
        <v>0</v>
      </c>
      <c r="AB7" s="20">
        <f>SUM(R7:Z7)</f>
        <v>0</v>
      </c>
      <c r="AC7" s="90">
        <f>AA7+AB7</f>
        <v>0</v>
      </c>
    </row>
    <row r="8" spans="1:29" ht="25" customHeight="1">
      <c r="A8" s="98" t="str">
        <f>Calculette!A8</f>
        <v>Jacques Dupont</v>
      </c>
      <c r="B8" s="99">
        <f>Calculette!B8</f>
        <v>32</v>
      </c>
      <c r="C8" s="19">
        <f>IF(B8&gt;36,36,B8)*E$29/113+E$28-E$30</f>
        <v>34.264601769911508</v>
      </c>
      <c r="D8" s="20">
        <f>IF(C8&gt;C7,ROUND(3*(C8-C7)/4,0),0)</f>
        <v>10</v>
      </c>
      <c r="E8" s="101" t="str">
        <f>Calculette!E8</f>
        <v>Jaunes</v>
      </c>
      <c r="F8" s="23"/>
      <c r="G8" s="23"/>
      <c r="H8" s="24"/>
      <c r="I8" s="10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3"/>
      <c r="AA8" s="35">
        <f xml:space="preserve"> SUM(I8:Q8)</f>
        <v>0</v>
      </c>
      <c r="AB8" s="20">
        <f>SUM(R8:Z8)</f>
        <v>0</v>
      </c>
      <c r="AC8" s="90">
        <f>AA8+AB8</f>
        <v>0</v>
      </c>
    </row>
    <row r="9" spans="1:29" ht="25" customHeight="1">
      <c r="A9" s="42" t="s">
        <v>38</v>
      </c>
      <c r="B9" s="13"/>
      <c r="C9" s="14"/>
      <c r="D9" s="14"/>
      <c r="E9" s="14"/>
      <c r="F9" s="15"/>
      <c r="G9" s="15"/>
      <c r="H9" s="16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6"/>
      <c r="AA9" s="13"/>
      <c r="AB9" s="14"/>
      <c r="AC9" s="17"/>
    </row>
    <row r="10" spans="1:29" ht="25" customHeight="1">
      <c r="A10" s="39" t="str">
        <f>+A7</f>
        <v>Josette Martin</v>
      </c>
      <c r="B10" s="18" t="s">
        <v>0</v>
      </c>
      <c r="C10" s="22"/>
      <c r="D10" s="22" t="s">
        <v>0</v>
      </c>
      <c r="E10" s="22"/>
      <c r="F10" s="23"/>
      <c r="G10" s="23"/>
      <c r="H10" s="24"/>
      <c r="I10" s="3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6"/>
      <c r="AA10" s="9"/>
      <c r="AB10" s="10"/>
      <c r="AC10" s="12"/>
    </row>
    <row r="11" spans="1:29" ht="25" customHeight="1">
      <c r="A11" s="39" t="str">
        <f>A8</f>
        <v>Jacques Dupont</v>
      </c>
      <c r="B11" s="18" t="s">
        <v>0</v>
      </c>
      <c r="C11" s="22"/>
      <c r="D11" s="22"/>
      <c r="E11" s="22"/>
      <c r="F11" s="23"/>
      <c r="G11" s="23"/>
      <c r="H11" s="24"/>
      <c r="I11" s="3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6"/>
      <c r="AA11" s="9"/>
      <c r="AB11" s="10"/>
      <c r="AC11" s="12"/>
    </row>
    <row r="12" spans="1:29" ht="25" customHeight="1">
      <c r="A12" s="42" t="s">
        <v>39</v>
      </c>
      <c r="B12" s="13"/>
      <c r="C12" s="14"/>
      <c r="D12" s="14"/>
      <c r="E12" s="14"/>
      <c r="F12" s="15"/>
      <c r="G12" s="15"/>
      <c r="H12" s="16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3"/>
      <c r="AB12" s="14"/>
      <c r="AC12" s="17"/>
    </row>
    <row r="13" spans="1:29" ht="25" customHeight="1">
      <c r="A13" s="39" t="str">
        <f>+A7</f>
        <v>Josette Martin</v>
      </c>
      <c r="B13" s="9"/>
      <c r="C13" s="10"/>
      <c r="D13" s="10"/>
      <c r="E13" s="10"/>
      <c r="F13" s="11"/>
      <c r="G13" s="11"/>
      <c r="H13" s="21"/>
      <c r="I13" s="35">
        <f>IF(I10&lt;I11,1,0)</f>
        <v>0</v>
      </c>
      <c r="J13" s="20">
        <f t="shared" ref="J13:Z13" si="5">IF(J10&lt;J11,1,0)</f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0">
        <f t="shared" si="5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36">
        <f t="shared" si="5"/>
        <v>0</v>
      </c>
      <c r="AA13" s="9"/>
      <c r="AB13" s="10"/>
      <c r="AC13" s="12"/>
    </row>
    <row r="14" spans="1:29" ht="25" customHeight="1">
      <c r="A14" s="39" t="str">
        <f>A8</f>
        <v>Jacques Dupont</v>
      </c>
      <c r="B14" s="9"/>
      <c r="C14" s="10"/>
      <c r="D14" s="10"/>
      <c r="E14" s="10"/>
      <c r="F14" s="11"/>
      <c r="G14" s="11"/>
      <c r="H14" s="21"/>
      <c r="I14" s="35">
        <f>IF(I11&lt;I10,1,0)</f>
        <v>0</v>
      </c>
      <c r="J14" s="20">
        <f t="shared" ref="J14:Z14" si="6">IF(J11&lt;J10,1,0)</f>
        <v>0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0">
        <f t="shared" si="6"/>
        <v>0</v>
      </c>
      <c r="Q14" s="20">
        <f t="shared" si="6"/>
        <v>0</v>
      </c>
      <c r="R14" s="20">
        <f t="shared" si="6"/>
        <v>0</v>
      </c>
      <c r="S14" s="20">
        <f t="shared" si="6"/>
        <v>0</v>
      </c>
      <c r="T14" s="20">
        <f t="shared" si="6"/>
        <v>0</v>
      </c>
      <c r="U14" s="20">
        <f t="shared" si="6"/>
        <v>0</v>
      </c>
      <c r="V14" s="20">
        <f t="shared" si="6"/>
        <v>0</v>
      </c>
      <c r="W14" s="20">
        <f t="shared" si="6"/>
        <v>0</v>
      </c>
      <c r="X14" s="20">
        <f t="shared" si="6"/>
        <v>0</v>
      </c>
      <c r="Y14" s="20">
        <f t="shared" si="6"/>
        <v>0</v>
      </c>
      <c r="Z14" s="36">
        <f t="shared" si="6"/>
        <v>0</v>
      </c>
      <c r="AA14" s="9"/>
      <c r="AB14" s="10"/>
      <c r="AC14" s="12"/>
    </row>
    <row r="15" spans="1:29" ht="25" customHeight="1">
      <c r="A15" s="106" t="s">
        <v>41</v>
      </c>
      <c r="B15" s="13"/>
      <c r="C15" s="14"/>
      <c r="D15" s="14"/>
      <c r="E15" s="14"/>
      <c r="F15" s="15"/>
      <c r="G15" s="15"/>
      <c r="H15" s="16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6"/>
      <c r="AA15" s="13"/>
      <c r="AB15" s="14"/>
      <c r="AC15" s="17"/>
    </row>
    <row r="16" spans="1:29" ht="25" customHeight="1">
      <c r="A16" s="40" t="str">
        <f>+A7</f>
        <v>Josette Martin</v>
      </c>
      <c r="B16" s="9"/>
      <c r="C16" s="10"/>
      <c r="D16" s="10"/>
      <c r="E16" s="10"/>
      <c r="F16" s="11"/>
      <c r="G16" s="11"/>
      <c r="H16" s="21"/>
      <c r="I16" s="35">
        <f>IF(I13-I14&gt;0,I13-I14,0)</f>
        <v>0</v>
      </c>
      <c r="J16" s="20">
        <f>IF(I16-I17+J13-J14&gt;0,I16-I17+J13-J14,0)</f>
        <v>0</v>
      </c>
      <c r="K16" s="20">
        <f t="shared" ref="K16:Z16" si="7">IF(J16-J17+K13-K14&gt;0,J16-J17+K13-K14,0)</f>
        <v>0</v>
      </c>
      <c r="L16" s="20">
        <f t="shared" si="7"/>
        <v>0</v>
      </c>
      <c r="M16" s="20">
        <f t="shared" si="7"/>
        <v>0</v>
      </c>
      <c r="N16" s="20">
        <f t="shared" si="7"/>
        <v>0</v>
      </c>
      <c r="O16" s="20">
        <f t="shared" si="7"/>
        <v>0</v>
      </c>
      <c r="P16" s="20">
        <f t="shared" si="7"/>
        <v>0</v>
      </c>
      <c r="Q16" s="20">
        <f t="shared" si="7"/>
        <v>0</v>
      </c>
      <c r="R16" s="20">
        <f t="shared" si="7"/>
        <v>0</v>
      </c>
      <c r="S16" s="20">
        <f t="shared" si="7"/>
        <v>0</v>
      </c>
      <c r="T16" s="20">
        <f t="shared" si="7"/>
        <v>0</v>
      </c>
      <c r="U16" s="20">
        <f t="shared" si="7"/>
        <v>0</v>
      </c>
      <c r="V16" s="20">
        <f t="shared" si="7"/>
        <v>0</v>
      </c>
      <c r="W16" s="20">
        <f t="shared" si="7"/>
        <v>0</v>
      </c>
      <c r="X16" s="20">
        <f t="shared" si="7"/>
        <v>0</v>
      </c>
      <c r="Y16" s="20">
        <f t="shared" si="7"/>
        <v>0</v>
      </c>
      <c r="Z16" s="36">
        <f t="shared" si="7"/>
        <v>0</v>
      </c>
      <c r="AA16" s="9"/>
      <c r="AB16" s="10"/>
      <c r="AC16" s="12"/>
    </row>
    <row r="17" spans="1:29" ht="25" customHeight="1" thickBot="1">
      <c r="A17" s="41" t="str">
        <f>A8</f>
        <v>Jacques Dupont</v>
      </c>
      <c r="B17" s="25"/>
      <c r="C17" s="26"/>
      <c r="D17" s="26"/>
      <c r="E17" s="26"/>
      <c r="F17" s="27"/>
      <c r="G17" s="27"/>
      <c r="H17" s="28"/>
      <c r="I17" s="92">
        <f>IF(I14-I13&gt;0,I14-I13,0)</f>
        <v>0</v>
      </c>
      <c r="J17" s="37">
        <f>IF(I17-I16+J14-J13&gt;0,I17-I16+J14-J13,0)</f>
        <v>0</v>
      </c>
      <c r="K17" s="37">
        <f t="shared" ref="K17:Z17" si="8">IF(J17-J16+K14-K13&gt;0,J17-J16+K14-K13,0)</f>
        <v>0</v>
      </c>
      <c r="L17" s="37">
        <f t="shared" si="8"/>
        <v>0</v>
      </c>
      <c r="M17" s="37">
        <f t="shared" si="8"/>
        <v>0</v>
      </c>
      <c r="N17" s="37">
        <f t="shared" si="8"/>
        <v>0</v>
      </c>
      <c r="O17" s="37">
        <f t="shared" si="8"/>
        <v>0</v>
      </c>
      <c r="P17" s="37">
        <f t="shared" si="8"/>
        <v>0</v>
      </c>
      <c r="Q17" s="37">
        <f t="shared" si="8"/>
        <v>0</v>
      </c>
      <c r="R17" s="37">
        <f t="shared" si="8"/>
        <v>0</v>
      </c>
      <c r="S17" s="37">
        <f t="shared" si="8"/>
        <v>0</v>
      </c>
      <c r="T17" s="37">
        <f t="shared" si="8"/>
        <v>0</v>
      </c>
      <c r="U17" s="37">
        <f t="shared" si="8"/>
        <v>0</v>
      </c>
      <c r="V17" s="37">
        <f t="shared" si="8"/>
        <v>0</v>
      </c>
      <c r="W17" s="37">
        <f t="shared" si="8"/>
        <v>0</v>
      </c>
      <c r="X17" s="37">
        <f t="shared" si="8"/>
        <v>0</v>
      </c>
      <c r="Y17" s="37">
        <f t="shared" si="8"/>
        <v>0</v>
      </c>
      <c r="Z17" s="38">
        <f t="shared" si="8"/>
        <v>0</v>
      </c>
      <c r="AA17" s="25"/>
      <c r="AB17" s="26"/>
      <c r="AC17" s="29"/>
    </row>
    <row r="18" spans="1:29" ht="25" customHeight="1" thickTop="1">
      <c r="B18" s="84"/>
      <c r="R18" s="85"/>
      <c r="S18" s="85"/>
      <c r="T18" s="85"/>
      <c r="U18" s="85"/>
      <c r="V18" s="85"/>
      <c r="W18" s="85"/>
      <c r="X18" s="85"/>
      <c r="Y18" s="85"/>
      <c r="Z18" s="85"/>
    </row>
    <row r="19" spans="1:29" ht="25" customHeight="1">
      <c r="B19" s="84"/>
      <c r="R19" s="85"/>
      <c r="S19" s="85"/>
      <c r="T19" s="85"/>
      <c r="U19" s="85"/>
      <c r="V19" s="85"/>
      <c r="W19" s="85"/>
      <c r="X19" s="85"/>
      <c r="Y19" s="85"/>
      <c r="Z19" s="85"/>
    </row>
    <row r="20" spans="1:29" ht="25" customHeight="1">
      <c r="B20" s="84"/>
      <c r="I20" s="93"/>
      <c r="J20" s="94"/>
      <c r="K20" s="94"/>
      <c r="L20" s="94"/>
      <c r="M20" s="94"/>
      <c r="N20" s="94"/>
      <c r="O20" s="94"/>
      <c r="P20" s="94"/>
      <c r="Q20" s="95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4"/>
      <c r="AC20" s="94"/>
    </row>
    <row r="21" spans="1:29" ht="16" hidden="1" customHeight="1" thickTop="1">
      <c r="A21" s="56"/>
      <c r="B21" s="44"/>
      <c r="C21" s="45" t="s">
        <v>12</v>
      </c>
      <c r="D21" s="45" t="s">
        <v>15</v>
      </c>
      <c r="E21" s="45" t="s">
        <v>24</v>
      </c>
      <c r="F21" s="45" t="s">
        <v>13</v>
      </c>
      <c r="G21" s="57" t="s">
        <v>8</v>
      </c>
      <c r="H21" s="5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3"/>
      <c r="AA21" s="44"/>
      <c r="AB21" s="45"/>
      <c r="AC21" s="54"/>
    </row>
    <row r="22" spans="1:29" ht="16" hidden="1" customHeight="1">
      <c r="A22" s="58" t="s">
        <v>11</v>
      </c>
      <c r="B22" s="59" t="s">
        <v>6</v>
      </c>
      <c r="C22" s="60">
        <v>71.5</v>
      </c>
      <c r="D22" s="60">
        <v>69.900000000000006</v>
      </c>
      <c r="E22" s="60">
        <v>71.599999999999994</v>
      </c>
      <c r="F22" s="60">
        <v>70.599999999999994</v>
      </c>
      <c r="G22" s="61">
        <f>AC22</f>
        <v>71</v>
      </c>
      <c r="H22" s="62" t="s">
        <v>8</v>
      </c>
      <c r="I22" s="59">
        <v>4</v>
      </c>
      <c r="J22" s="63">
        <v>5</v>
      </c>
      <c r="K22" s="63">
        <v>4</v>
      </c>
      <c r="L22" s="63">
        <v>3</v>
      </c>
      <c r="M22" s="63">
        <v>5</v>
      </c>
      <c r="N22" s="63">
        <v>4</v>
      </c>
      <c r="O22" s="63">
        <v>3</v>
      </c>
      <c r="P22" s="63">
        <v>4</v>
      </c>
      <c r="Q22" s="63">
        <v>4</v>
      </c>
      <c r="R22" s="63">
        <v>4</v>
      </c>
      <c r="S22" s="63">
        <v>3</v>
      </c>
      <c r="T22" s="63">
        <v>5</v>
      </c>
      <c r="U22" s="63">
        <v>4</v>
      </c>
      <c r="V22" s="63">
        <v>3</v>
      </c>
      <c r="W22" s="63">
        <v>5</v>
      </c>
      <c r="X22" s="63">
        <v>4</v>
      </c>
      <c r="Y22" s="63">
        <v>4</v>
      </c>
      <c r="Z22" s="62">
        <v>3</v>
      </c>
      <c r="AA22" s="59">
        <f xml:space="preserve"> SUM(I22:Q22)</f>
        <v>36</v>
      </c>
      <c r="AB22" s="63">
        <f>SUM(R22:Z22)</f>
        <v>35</v>
      </c>
      <c r="AC22" s="64">
        <f>AA22+AB22</f>
        <v>71</v>
      </c>
    </row>
    <row r="23" spans="1:29" ht="16" hidden="1" customHeight="1">
      <c r="A23" s="58"/>
      <c r="B23" s="59" t="s">
        <v>14</v>
      </c>
      <c r="C23" s="63">
        <v>131</v>
      </c>
      <c r="D23" s="63">
        <v>126</v>
      </c>
      <c r="E23" s="63">
        <v>125</v>
      </c>
      <c r="F23" s="63">
        <v>121</v>
      </c>
      <c r="G23" s="65">
        <f t="shared" ref="G23:G27" si="9">AC23</f>
        <v>171</v>
      </c>
      <c r="H23" s="62" t="s">
        <v>17</v>
      </c>
      <c r="I23" s="59">
        <v>5</v>
      </c>
      <c r="J23" s="63">
        <v>7</v>
      </c>
      <c r="K23" s="63">
        <v>17</v>
      </c>
      <c r="L23" s="63">
        <v>13</v>
      </c>
      <c r="M23" s="63">
        <v>1</v>
      </c>
      <c r="N23" s="63">
        <v>3</v>
      </c>
      <c r="O23" s="63">
        <v>15</v>
      </c>
      <c r="P23" s="63">
        <v>11</v>
      </c>
      <c r="Q23" s="63">
        <v>9</v>
      </c>
      <c r="R23" s="63">
        <v>12</v>
      </c>
      <c r="S23" s="63">
        <v>14</v>
      </c>
      <c r="T23" s="63">
        <v>2</v>
      </c>
      <c r="U23" s="63">
        <v>10</v>
      </c>
      <c r="V23" s="63">
        <v>18</v>
      </c>
      <c r="W23" s="63">
        <v>8</v>
      </c>
      <c r="X23" s="63">
        <v>6</v>
      </c>
      <c r="Y23" s="63">
        <v>4</v>
      </c>
      <c r="Z23" s="62">
        <v>16</v>
      </c>
      <c r="AA23" s="59"/>
      <c r="AB23" s="63"/>
      <c r="AC23" s="64">
        <f>SUM(I23:Z23)</f>
        <v>171</v>
      </c>
    </row>
    <row r="24" spans="1:29" ht="16" hidden="1" customHeight="1">
      <c r="A24" s="66" t="s">
        <v>7</v>
      </c>
      <c r="B24" s="67" t="s">
        <v>6</v>
      </c>
      <c r="C24" s="68">
        <v>70.3</v>
      </c>
      <c r="D24" s="68">
        <v>68.3</v>
      </c>
      <c r="E24" s="68">
        <v>71.900000000000006</v>
      </c>
      <c r="F24" s="68">
        <v>70.2</v>
      </c>
      <c r="G24" s="69">
        <f t="shared" si="9"/>
        <v>70</v>
      </c>
      <c r="H24" s="70" t="s">
        <v>8</v>
      </c>
      <c r="I24" s="67">
        <v>4</v>
      </c>
      <c r="J24" s="71">
        <v>4</v>
      </c>
      <c r="K24" s="72">
        <v>5</v>
      </c>
      <c r="L24" s="72">
        <v>3</v>
      </c>
      <c r="M24" s="72">
        <v>4</v>
      </c>
      <c r="N24" s="72">
        <v>3</v>
      </c>
      <c r="O24" s="72">
        <v>3</v>
      </c>
      <c r="P24" s="72">
        <v>4</v>
      </c>
      <c r="Q24" s="72">
        <v>5</v>
      </c>
      <c r="R24" s="72">
        <v>4</v>
      </c>
      <c r="S24" s="72">
        <v>4</v>
      </c>
      <c r="T24" s="72">
        <v>5</v>
      </c>
      <c r="U24" s="72">
        <v>3</v>
      </c>
      <c r="V24" s="72">
        <v>4</v>
      </c>
      <c r="W24" s="72">
        <v>5</v>
      </c>
      <c r="X24" s="72">
        <v>3</v>
      </c>
      <c r="Y24" s="72">
        <v>4</v>
      </c>
      <c r="Z24" s="70">
        <v>3</v>
      </c>
      <c r="AA24" s="67">
        <f xml:space="preserve"> SUM(I24:Q24)</f>
        <v>35</v>
      </c>
      <c r="AB24" s="72">
        <f>SUM(R24:Z24)</f>
        <v>35</v>
      </c>
      <c r="AC24" s="73">
        <f>AA24+AB24</f>
        <v>70</v>
      </c>
    </row>
    <row r="25" spans="1:29" ht="16" hidden="1" customHeight="1">
      <c r="A25" s="66"/>
      <c r="B25" s="67" t="s">
        <v>14</v>
      </c>
      <c r="C25" s="68">
        <v>131</v>
      </c>
      <c r="D25" s="68">
        <v>127</v>
      </c>
      <c r="E25" s="68">
        <v>128</v>
      </c>
      <c r="F25" s="68">
        <v>125</v>
      </c>
      <c r="G25" s="69">
        <f t="shared" si="9"/>
        <v>171</v>
      </c>
      <c r="H25" s="70" t="s">
        <v>17</v>
      </c>
      <c r="I25" s="67">
        <v>18</v>
      </c>
      <c r="J25" s="72">
        <v>8</v>
      </c>
      <c r="K25" s="72">
        <v>2</v>
      </c>
      <c r="L25" s="72">
        <v>14</v>
      </c>
      <c r="M25" s="72">
        <v>6</v>
      </c>
      <c r="N25" s="72">
        <v>10</v>
      </c>
      <c r="O25" s="72">
        <v>16</v>
      </c>
      <c r="P25" s="72">
        <v>4</v>
      </c>
      <c r="Q25" s="72">
        <v>7</v>
      </c>
      <c r="R25" s="72">
        <v>1</v>
      </c>
      <c r="S25" s="72">
        <v>17</v>
      </c>
      <c r="T25" s="72">
        <v>9</v>
      </c>
      <c r="U25" s="72">
        <v>15</v>
      </c>
      <c r="V25" s="72">
        <v>3</v>
      </c>
      <c r="W25" s="72">
        <v>11</v>
      </c>
      <c r="X25" s="72">
        <v>12</v>
      </c>
      <c r="Y25" s="72">
        <v>5</v>
      </c>
      <c r="Z25" s="70">
        <v>13</v>
      </c>
      <c r="AA25" s="67"/>
      <c r="AB25" s="72"/>
      <c r="AC25" s="73">
        <f>SUM(I25:Z25)</f>
        <v>171</v>
      </c>
    </row>
    <row r="26" spans="1:29" ht="16" hidden="1" customHeight="1">
      <c r="A26" s="74" t="s">
        <v>16</v>
      </c>
      <c r="B26" s="75" t="s">
        <v>6</v>
      </c>
      <c r="C26" s="76"/>
      <c r="D26" s="76"/>
      <c r="E26" s="76"/>
      <c r="F26" s="76"/>
      <c r="G26" s="77">
        <f t="shared" si="9"/>
        <v>0</v>
      </c>
      <c r="H26" s="78" t="s">
        <v>8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8"/>
      <c r="AA26" s="75"/>
      <c r="AB26" s="76"/>
      <c r="AC26" s="88"/>
    </row>
    <row r="27" spans="1:29" ht="16" hidden="1" customHeight="1" thickBot="1">
      <c r="A27" s="79"/>
      <c r="B27" s="80" t="s">
        <v>14</v>
      </c>
      <c r="C27" s="81"/>
      <c r="D27" s="81"/>
      <c r="E27" s="81"/>
      <c r="F27" s="81"/>
      <c r="G27" s="82">
        <f t="shared" si="9"/>
        <v>0</v>
      </c>
      <c r="H27" s="83" t="s">
        <v>17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3"/>
      <c r="AA27" s="80"/>
      <c r="AB27" s="81"/>
      <c r="AC27" s="89"/>
    </row>
    <row r="28" spans="1:29" ht="16" hidden="1" customHeight="1" thickTop="1">
      <c r="A28" s="84" t="s">
        <v>6</v>
      </c>
      <c r="B28" s="85">
        <f>VLOOKUP($E7,'Carte de score à imprimer'!$A$31:$B$42,2,FALSE)</f>
        <v>4</v>
      </c>
      <c r="C28" s="86">
        <f>INDEX($C$22:$G$27,VLOOKUP($A$2,'Carte de score à imprimer'!$A$31:$B$42,2,FALSE),VLOOKUP($E$7,'Carte de score à imprimer'!$A$31:$B$42,2,FALSE))</f>
        <v>70.2</v>
      </c>
      <c r="D28" s="85">
        <f>VLOOKUP($E8,'Carte de score à imprimer'!$A$31:$B$42,2,FALSE)</f>
        <v>2</v>
      </c>
      <c r="E28" s="86">
        <f>INDEX($C$22:$G$27,VLOOKUP($A$2,'Carte de score à imprimer'!$A$31:$B$42,2,FALSE),VLOOKUP($E$8,'Carte de score à imprimer'!$A$31:$B$42,2,FALSE))</f>
        <v>68.3</v>
      </c>
    </row>
    <row r="29" spans="1:29" ht="16" hidden="1" customHeight="1">
      <c r="A29" s="84" t="s">
        <v>14</v>
      </c>
      <c r="B29" s="85"/>
      <c r="C29" s="86">
        <f>INDEX($C$22:$G$27,1+VLOOKUP($A$2,'Carte de score à imprimer'!$A$31:$B$42,2,FALSE),VLOOKUP($E$7,'Carte de score à imprimer'!$A$31:$B$42,2,FALSE))</f>
        <v>125</v>
      </c>
      <c r="D29" s="85"/>
      <c r="E29" s="86">
        <f>INDEX($C$22:$G$27,1+VLOOKUP($A$2,'Carte de score à imprimer'!$A$31:$B$42,2,FALSE),VLOOKUP($E$8,'Carte de score à imprimer'!$A$31:$B$42,2,FALSE))</f>
        <v>127</v>
      </c>
    </row>
    <row r="30" spans="1:29" ht="16" hidden="1" customHeight="1">
      <c r="A30" s="84" t="s">
        <v>8</v>
      </c>
      <c r="B30" s="85"/>
      <c r="C30" s="86">
        <f>INDEX($C$22:$G$27,VLOOKUP($A$2,'Carte de score à imprimer'!$A$31:$B$42,2,FALSE),5)</f>
        <v>70</v>
      </c>
      <c r="D30" s="85"/>
      <c r="E30" s="86">
        <f>INDEX($C$22:$G$27,VLOOKUP($A$2,'Carte de score à imprimer'!$A$31:$B$42,2,FALSE),5)</f>
        <v>70</v>
      </c>
    </row>
    <row r="31" spans="1:29" ht="16" hidden="1" customHeight="1">
      <c r="A31"/>
      <c r="B31"/>
    </row>
    <row r="32" spans="1:29" ht="16" hidden="1" customHeight="1">
      <c r="A32" s="2" t="s">
        <v>12</v>
      </c>
      <c r="B32">
        <v>1</v>
      </c>
    </row>
    <row r="33" spans="1:2" ht="16" hidden="1" customHeight="1">
      <c r="A33" s="2" t="s">
        <v>15</v>
      </c>
      <c r="B33">
        <v>2</v>
      </c>
    </row>
    <row r="34" spans="1:2" ht="16" hidden="1" customHeight="1">
      <c r="A34" s="2" t="s">
        <v>24</v>
      </c>
      <c r="B34">
        <v>3</v>
      </c>
    </row>
    <row r="35" spans="1:2" ht="16" hidden="1" customHeight="1">
      <c r="A35" s="2" t="s">
        <v>13</v>
      </c>
      <c r="B35">
        <v>4</v>
      </c>
    </row>
    <row r="36" spans="1:2" ht="16" hidden="1" customHeight="1">
      <c r="A36" s="3"/>
      <c r="B36"/>
    </row>
    <row r="37" spans="1:2" ht="16" hidden="1" customHeight="1">
      <c r="A37" s="4"/>
      <c r="B37"/>
    </row>
    <row r="38" spans="1:2" ht="16" hidden="1" customHeight="1">
      <c r="A38" s="1" t="s">
        <v>11</v>
      </c>
      <c r="B38">
        <v>1</v>
      </c>
    </row>
    <row r="39" spans="1:2" ht="16" hidden="1" customHeight="1">
      <c r="A39" s="1" t="s">
        <v>7</v>
      </c>
      <c r="B39">
        <v>3</v>
      </c>
    </row>
    <row r="40" spans="1:2" ht="16" hidden="1" customHeight="1">
      <c r="A40" s="1" t="s">
        <v>23</v>
      </c>
      <c r="B40">
        <v>5</v>
      </c>
    </row>
    <row r="41" spans="1:2" ht="16" hidden="1" customHeight="1">
      <c r="A41" s="1"/>
      <c r="B41"/>
    </row>
  </sheetData>
  <sheetProtection sheet="1" objects="1" scenarios="1" selectLockedCells="1"/>
  <phoneticPr fontId="4" type="noConversion"/>
  <dataValidations count="2">
    <dataValidation type="list" allowBlank="1" showInputMessage="1" showErrorMessage="1" sqref="E7:E8" xr:uid="{00000000-0002-0000-0000-000000000000}">
      <formula1>$C$21:$F$21</formula1>
    </dataValidation>
    <dataValidation type="list" allowBlank="1" showInputMessage="1" showErrorMessage="1" sqref="A2" xr:uid="{00000000-0002-0000-0000-000002000000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59" orientation="portrait" horizontalDpi="4294967292" verticalDpi="4294967292"/>
  <headerFooter alignWithMargins="0">
    <oddHeader xml:space="preserve"> </oddHeader>
    <oddFooter xml:space="preserve"> </oddFooter>
  </headerFooter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Calculette</vt:lpstr>
      <vt:lpstr>Calculette Exemple</vt:lpstr>
      <vt:lpstr>Carte de score à imprimer</vt:lpstr>
      <vt:lpstr>Calculette!Zone_d_impression</vt:lpstr>
      <vt:lpstr>'Calculette Exemple'!Zone_d_impression</vt:lpstr>
      <vt:lpstr>'Carte de score à imprimer'!Zone_d_impression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Komorn</dc:creator>
  <cp:lastModifiedBy>Microsoft Office User</cp:lastModifiedBy>
  <cp:lastPrinted>2019-01-31T10:17:55Z</cp:lastPrinted>
  <dcterms:created xsi:type="dcterms:W3CDTF">2016-12-11T10:24:49Z</dcterms:created>
  <dcterms:modified xsi:type="dcterms:W3CDTF">2023-02-26T10:17:32Z</dcterms:modified>
</cp:coreProperties>
</file>